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共有ファイル\01管理係\00 【作業フォルダ】事務の標準化に向けた各文書の整備\要エクセル化\"/>
    </mc:Choice>
  </mc:AlternateContent>
  <bookViews>
    <workbookView xWindow="0" yWindow="0" windowWidth="9810" windowHeight="1590" tabRatio="309" activeTab="1"/>
  </bookViews>
  <sheets>
    <sheet name="入力画面" sheetId="24" r:id="rId1"/>
    <sheet name="5-7流量計算書" sheetId="2" r:id="rId2"/>
  </sheets>
  <definedNames>
    <definedName name="_xlnm.Print_Area" localSheetId="1">'5-7流量計算書'!$A:$Z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6" i="2" l="1"/>
  <c r="X47" i="2"/>
  <c r="C8" i="24" l="1"/>
  <c r="C7" i="24"/>
  <c r="C9" i="24"/>
  <c r="C10" i="24"/>
  <c r="C11" i="24"/>
  <c r="C12" i="24"/>
  <c r="C13" i="24"/>
  <c r="C14" i="24"/>
  <c r="C15" i="24"/>
  <c r="C6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5" i="24"/>
  <c r="O44" i="24" l="1"/>
  <c r="O45" i="24"/>
  <c r="P45" i="24" s="1"/>
  <c r="O46" i="24"/>
  <c r="P46" i="24" s="1"/>
  <c r="O47" i="24"/>
  <c r="P47" i="24" s="1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O5" i="24"/>
  <c r="P5" i="24" s="1"/>
  <c r="O6" i="24"/>
  <c r="P6" i="24" s="1"/>
  <c r="O7" i="24"/>
  <c r="P7" i="24" s="1"/>
  <c r="O8" i="24"/>
  <c r="P8" i="24" s="1"/>
  <c r="O9" i="24"/>
  <c r="P9" i="24" s="1"/>
  <c r="O10" i="24"/>
  <c r="P10" i="24" s="1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P4" i="24" l="1"/>
  <c r="O4" i="24"/>
  <c r="E4" i="24"/>
  <c r="C4" i="24"/>
  <c r="X3" i="2" l="1"/>
  <c r="M22" i="2"/>
  <c r="X15" i="2" l="1"/>
  <c r="X41" i="2" l="1"/>
  <c r="M27" i="2"/>
  <c r="M26" i="2"/>
  <c r="M24" i="2"/>
  <c r="M23" i="2"/>
  <c r="X16" i="2"/>
  <c r="M21" i="2" l="1"/>
  <c r="P26" i="2" l="1"/>
  <c r="X14" i="2"/>
  <c r="X12" i="2" s="1"/>
  <c r="X11" i="2" s="1"/>
  <c r="X8" i="2" s="1"/>
  <c r="X45" i="2"/>
  <c r="X44" i="2"/>
  <c r="X35" i="2" s="1"/>
  <c r="P29" i="2"/>
  <c r="P28" i="2"/>
  <c r="P27" i="2"/>
  <c r="P24" i="2"/>
  <c r="P23" i="2"/>
  <c r="X43" i="2" l="1"/>
  <c r="X40" i="2" s="1"/>
  <c r="X38" i="2" s="1"/>
  <c r="X36" i="2" s="1"/>
  <c r="X34" i="2" s="1"/>
  <c r="X51" i="2" s="1"/>
  <c r="I52" i="2" s="1"/>
  <c r="P22" i="2"/>
  <c r="P21" i="2" l="1"/>
  <c r="M25" i="2" l="1"/>
  <c r="M30" i="2" s="1"/>
  <c r="P25" i="2" l="1"/>
  <c r="P30" i="2" s="1"/>
  <c r="X18" i="2" s="1"/>
  <c r="X7" i="2" s="1"/>
  <c r="X19" i="2"/>
  <c r="X9" i="2" s="1"/>
  <c r="X6" i="2" l="1"/>
  <c r="X50" i="2" s="1"/>
  <c r="C52" i="2" s="1"/>
  <c r="H51" i="2" s="1"/>
  <c r="Q51" i="2" s="1"/>
  <c r="N54" i="2" l="1"/>
  <c r="B54" i="2" s="1"/>
  <c r="B58" i="2" l="1"/>
  <c r="B60" i="2"/>
  <c r="B57" i="2"/>
  <c r="B56" i="2"/>
  <c r="B62" i="2"/>
  <c r="B55" i="2"/>
  <c r="B63" i="2"/>
  <c r="B59" i="2"/>
  <c r="B61" i="2"/>
</calcChain>
</file>

<file path=xl/sharedStrings.xml><?xml version="1.0" encoding="utf-8"?>
<sst xmlns="http://schemas.openxmlformats.org/spreadsheetml/2006/main" count="181" uniqueCount="81">
  <si>
    <t>Q</t>
    <phoneticPr fontId="1"/>
  </si>
  <si>
    <t>=</t>
    <phoneticPr fontId="1"/>
  </si>
  <si>
    <t>*</t>
    <phoneticPr fontId="1"/>
  </si>
  <si>
    <t>f</t>
    <phoneticPr fontId="1"/>
  </si>
  <si>
    <t>r</t>
    <phoneticPr fontId="1"/>
  </si>
  <si>
    <t>a</t>
    <phoneticPr fontId="1"/>
  </si>
  <si>
    <t>雨水排水量</t>
    <rPh sb="0" eb="2">
      <t>ウスイ</t>
    </rPh>
    <rPh sb="2" eb="4">
      <t>ハイスイ</t>
    </rPh>
    <rPh sb="4" eb="5">
      <t>リョウ</t>
    </rPh>
    <phoneticPr fontId="1"/>
  </si>
  <si>
    <t>流出係数</t>
    <rPh sb="0" eb="2">
      <t>リュウシュツ</t>
    </rPh>
    <rPh sb="2" eb="4">
      <t>ケイスウ</t>
    </rPh>
    <phoneticPr fontId="1"/>
  </si>
  <si>
    <t>降雨強度値</t>
    <rPh sb="0" eb="2">
      <t>コウウ</t>
    </rPh>
    <rPh sb="2" eb="4">
      <t>キョウド</t>
    </rPh>
    <rPh sb="4" eb="5">
      <t>チ</t>
    </rPh>
    <phoneticPr fontId="1"/>
  </si>
  <si>
    <t>排水面積</t>
    <rPh sb="0" eb="2">
      <t>ハイスイ</t>
    </rPh>
    <rPh sb="2" eb="4">
      <t>メンセキ</t>
    </rPh>
    <phoneticPr fontId="1"/>
  </si>
  <si>
    <t>(-)</t>
    <phoneticPr fontId="1"/>
  </si>
  <si>
    <t>(mm/hr)</t>
    <phoneticPr fontId="1"/>
  </si>
  <si>
    <t>(hr)</t>
    <phoneticPr fontId="1"/>
  </si>
  <si>
    <t>t</t>
    <phoneticPr fontId="1"/>
  </si>
  <si>
    <t>^</t>
    <phoneticPr fontId="1"/>
  </si>
  <si>
    <t>/</t>
    <phoneticPr fontId="1"/>
  </si>
  <si>
    <t>+</t>
    <phoneticPr fontId="1"/>
  </si>
  <si>
    <t>t1</t>
    <phoneticPr fontId="1"/>
  </si>
  <si>
    <t>t2</t>
    <phoneticPr fontId="1"/>
  </si>
  <si>
    <t>L</t>
    <phoneticPr fontId="1"/>
  </si>
  <si>
    <t>i</t>
    <phoneticPr fontId="1"/>
  </si>
  <si>
    <t>(min)</t>
    <phoneticPr fontId="1"/>
  </si>
  <si>
    <t>(km)</t>
    <phoneticPr fontId="1"/>
  </si>
  <si>
    <t>流達時間</t>
    <rPh sb="0" eb="1">
      <t>リュウ</t>
    </rPh>
    <rPh sb="1" eb="2">
      <t>タツ</t>
    </rPh>
    <rPh sb="2" eb="4">
      <t>ジカン</t>
    </rPh>
    <phoneticPr fontId="1"/>
  </si>
  <si>
    <t>流入時間</t>
    <rPh sb="0" eb="2">
      <t>リュウニュウ</t>
    </rPh>
    <rPh sb="2" eb="4">
      <t>ジカン</t>
    </rPh>
    <phoneticPr fontId="1"/>
  </si>
  <si>
    <t>流下時間</t>
    <rPh sb="0" eb="2">
      <t>リュウカ</t>
    </rPh>
    <rPh sb="2" eb="4">
      <t>ジカン</t>
    </rPh>
    <phoneticPr fontId="1"/>
  </si>
  <si>
    <t>河道延長</t>
    <rPh sb="0" eb="1">
      <t>カ</t>
    </rPh>
    <rPh sb="1" eb="2">
      <t>ドウ</t>
    </rPh>
    <rPh sb="2" eb="4">
      <t>エンチョウ</t>
    </rPh>
    <phoneticPr fontId="1"/>
  </si>
  <si>
    <t>河道勾配</t>
    <rPh sb="0" eb="1">
      <t>カ</t>
    </rPh>
    <rPh sb="1" eb="2">
      <t>ドウ</t>
    </rPh>
    <rPh sb="2" eb="4">
      <t>コウバイ</t>
    </rPh>
    <phoneticPr fontId="1"/>
  </si>
  <si>
    <t>工種別</t>
    <rPh sb="0" eb="1">
      <t>コウ</t>
    </rPh>
    <rPh sb="1" eb="3">
      <t>シュベツ</t>
    </rPh>
    <phoneticPr fontId="1"/>
  </si>
  <si>
    <t>屋根</t>
    <rPh sb="0" eb="2">
      <t>ヤネ</t>
    </rPh>
    <phoneticPr fontId="1"/>
  </si>
  <si>
    <t>アスファルト舗装</t>
    <rPh sb="6" eb="8">
      <t>ホソウ</t>
    </rPh>
    <phoneticPr fontId="1"/>
  </si>
  <si>
    <t>浸透舗装</t>
    <rPh sb="0" eb="2">
      <t>シントウ</t>
    </rPh>
    <rPh sb="2" eb="4">
      <t>ホソウ</t>
    </rPh>
    <phoneticPr fontId="1"/>
  </si>
  <si>
    <t>砂利道</t>
    <rPh sb="0" eb="2">
      <t>ジャリ</t>
    </rPh>
    <rPh sb="2" eb="3">
      <t>ドウ</t>
    </rPh>
    <phoneticPr fontId="1"/>
  </si>
  <si>
    <t>空き地</t>
    <rPh sb="0" eb="1">
      <t>ア</t>
    </rPh>
    <rPh sb="2" eb="3">
      <t>チ</t>
    </rPh>
    <phoneticPr fontId="1"/>
  </si>
  <si>
    <t>公園・芝生・牧場</t>
    <rPh sb="0" eb="2">
      <t>コウエン</t>
    </rPh>
    <rPh sb="3" eb="5">
      <t>シバフ</t>
    </rPh>
    <rPh sb="6" eb="8">
      <t>ボクジョウ</t>
    </rPh>
    <phoneticPr fontId="1"/>
  </si>
  <si>
    <t>面積</t>
    <rPh sb="0" eb="2">
      <t>メンセキ</t>
    </rPh>
    <phoneticPr fontId="1"/>
  </si>
  <si>
    <t>f*a</t>
    <phoneticPr fontId="1"/>
  </si>
  <si>
    <t>合計</t>
    <rPh sb="0" eb="2">
      <t>ゴウケイ</t>
    </rPh>
    <phoneticPr fontId="1"/>
  </si>
  <si>
    <t>A</t>
    <phoneticPr fontId="1"/>
  </si>
  <si>
    <t>V</t>
    <phoneticPr fontId="1"/>
  </si>
  <si>
    <t>(m/s)</t>
    <phoneticPr fontId="1"/>
  </si>
  <si>
    <t>(m3/s)</t>
    <phoneticPr fontId="1"/>
  </si>
  <si>
    <t>流下能力</t>
    <rPh sb="0" eb="2">
      <t>リュウカ</t>
    </rPh>
    <rPh sb="2" eb="4">
      <t>ノウリョク</t>
    </rPh>
    <phoneticPr fontId="1"/>
  </si>
  <si>
    <t>断面積</t>
    <rPh sb="0" eb="3">
      <t>ダンメンセキ</t>
    </rPh>
    <phoneticPr fontId="1"/>
  </si>
  <si>
    <t>流速</t>
    <rPh sb="0" eb="2">
      <t>リュウソク</t>
    </rPh>
    <phoneticPr fontId="1"/>
  </si>
  <si>
    <t>n</t>
    <phoneticPr fontId="1"/>
  </si>
  <si>
    <t>R</t>
    <phoneticPr fontId="1"/>
  </si>
  <si>
    <t>I</t>
    <phoneticPr fontId="1"/>
  </si>
  <si>
    <t>(m)</t>
    <phoneticPr fontId="1"/>
  </si>
  <si>
    <t>S</t>
    <phoneticPr fontId="1"/>
  </si>
  <si>
    <t>粒度係数</t>
    <rPh sb="0" eb="2">
      <t>リュウド</t>
    </rPh>
    <rPh sb="2" eb="4">
      <t>ケイスウ</t>
    </rPh>
    <phoneticPr fontId="1"/>
  </si>
  <si>
    <t>径深</t>
    <rPh sb="0" eb="1">
      <t>ケイ</t>
    </rPh>
    <rPh sb="1" eb="2">
      <t>シン</t>
    </rPh>
    <phoneticPr fontId="1"/>
  </si>
  <si>
    <t>勾配</t>
    <rPh sb="0" eb="2">
      <t>コウバイ</t>
    </rPh>
    <phoneticPr fontId="1"/>
  </si>
  <si>
    <t>潤辺</t>
    <rPh sb="0" eb="1">
      <t>ジュン</t>
    </rPh>
    <rPh sb="1" eb="2">
      <t>ペン</t>
    </rPh>
    <phoneticPr fontId="1"/>
  </si>
  <si>
    <t>(m2)</t>
    <phoneticPr fontId="1"/>
  </si>
  <si>
    <t>W</t>
    <phoneticPr fontId="1"/>
  </si>
  <si>
    <t>H</t>
    <phoneticPr fontId="1"/>
  </si>
  <si>
    <t>幅</t>
    <rPh sb="0" eb="1">
      <t>ハバ</t>
    </rPh>
    <phoneticPr fontId="1"/>
  </si>
  <si>
    <t>高さ</t>
    <rPh sb="0" eb="1">
      <t>タカ</t>
    </rPh>
    <phoneticPr fontId="1"/>
  </si>
  <si>
    <t>Q1</t>
    <phoneticPr fontId="1"/>
  </si>
  <si>
    <t>Q2</t>
    <phoneticPr fontId="1"/>
  </si>
  <si>
    <t>１．雨水排水量</t>
    <rPh sb="2" eb="4">
      <t>ウスイ</t>
    </rPh>
    <rPh sb="4" eb="6">
      <t>ハイスイ</t>
    </rPh>
    <rPh sb="6" eb="7">
      <t>リョウ</t>
    </rPh>
    <phoneticPr fontId="1"/>
  </si>
  <si>
    <t>２．流下能力</t>
    <rPh sb="2" eb="4">
      <t>リュウカ</t>
    </rPh>
    <rPh sb="4" eb="6">
      <t>ノウリョク</t>
    </rPh>
    <phoneticPr fontId="1"/>
  </si>
  <si>
    <t>３．判定</t>
    <rPh sb="2" eb="4">
      <t>ハンテイ</t>
    </rPh>
    <phoneticPr fontId="1"/>
  </si>
  <si>
    <t>→</t>
    <phoneticPr fontId="1"/>
  </si>
  <si>
    <t>ゴミ集積所</t>
    <rPh sb="2" eb="4">
      <t>シュウセキ</t>
    </rPh>
    <rPh sb="4" eb="5">
      <t>ジョ</t>
    </rPh>
    <phoneticPr fontId="1"/>
  </si>
  <si>
    <t>宅地</t>
    <rPh sb="0" eb="2">
      <t>タクチ</t>
    </rPh>
    <phoneticPr fontId="1"/>
  </si>
  <si>
    <t>街区</t>
    <rPh sb="0" eb="2">
      <t>ガイク</t>
    </rPh>
    <phoneticPr fontId="1"/>
  </si>
  <si>
    <t>河道勾配</t>
    <rPh sb="0" eb="1">
      <t>カワ</t>
    </rPh>
    <rPh sb="1" eb="2">
      <t>ドウ</t>
    </rPh>
    <rPh sb="2" eb="4">
      <t>コウバイ</t>
    </rPh>
    <phoneticPr fontId="1"/>
  </si>
  <si>
    <t>高</t>
    <rPh sb="0" eb="1">
      <t>コウ</t>
    </rPh>
    <phoneticPr fontId="1"/>
  </si>
  <si>
    <t>低</t>
    <rPh sb="0" eb="1">
      <t>テイ</t>
    </rPh>
    <phoneticPr fontId="1"/>
  </si>
  <si>
    <t>面積</t>
    <rPh sb="0" eb="2">
      <t>メンセキ</t>
    </rPh>
    <phoneticPr fontId="1"/>
  </si>
  <si>
    <t>空地</t>
    <rPh sb="0" eb="1">
      <t>ア</t>
    </rPh>
    <rPh sb="1" eb="2">
      <t>チ</t>
    </rPh>
    <phoneticPr fontId="1"/>
  </si>
  <si>
    <t>高低差</t>
    <rPh sb="0" eb="2">
      <t>コウテイ</t>
    </rPh>
    <rPh sb="2" eb="3">
      <t>サ</t>
    </rPh>
    <phoneticPr fontId="1"/>
  </si>
  <si>
    <t>河道勾配</t>
    <rPh sb="0" eb="2">
      <t>カワミチ</t>
    </rPh>
    <rPh sb="2" eb="4">
      <t>コウバイ</t>
    </rPh>
    <phoneticPr fontId="1"/>
  </si>
  <si>
    <t>勾配
（流入先）</t>
    <rPh sb="0" eb="2">
      <t>コウバイ</t>
    </rPh>
    <rPh sb="4" eb="6">
      <t>リュウニュウ</t>
    </rPh>
    <rPh sb="6" eb="7">
      <t>サキ</t>
    </rPh>
    <phoneticPr fontId="1"/>
  </si>
  <si>
    <t>整理番号</t>
    <rPh sb="0" eb="2">
      <t>セイリ</t>
    </rPh>
    <rPh sb="2" eb="4">
      <t>バンゴウ</t>
    </rPh>
    <phoneticPr fontId="1"/>
  </si>
  <si>
    <t>サンプル</t>
    <phoneticPr fontId="1"/>
  </si>
  <si>
    <t>サンプル</t>
    <phoneticPr fontId="1"/>
  </si>
  <si>
    <t>河道延長(m)</t>
    <rPh sb="0" eb="1">
      <t>カワ</t>
    </rPh>
    <rPh sb="1" eb="2">
      <t>ミチ</t>
    </rPh>
    <rPh sb="2" eb="4">
      <t>エンチョウ</t>
    </rPh>
    <phoneticPr fontId="1"/>
  </si>
  <si>
    <t>サンプル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</si>
</sst>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"/>
    <numFmt numFmtId="177" formatCode="0.000_ "/>
    <numFmt numFmtId="178" formatCode="#,##0.00_ "/>
    <numFmt numFmtId="179" formatCode="0.00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>
      <alignment vertical="center"/>
    </xf>
    <xf numFmtId="178" fontId="3" fillId="0" borderId="2" xfId="0" applyNumberFormat="1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9" fontId="3" fillId="0" borderId="2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2" xfId="0" applyNumberFormat="1" applyFont="1" applyFill="1" applyBorder="1">
      <alignment vertical="center"/>
    </xf>
    <xf numFmtId="49" fontId="3" fillId="0" borderId="0" xfId="0" applyNumberFormat="1" applyFo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1" fmlaLink="$AB$2" max="3000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</xdr:row>
          <xdr:rowOff>9525</xdr:rowOff>
        </xdr:from>
        <xdr:to>
          <xdr:col>28</xdr:col>
          <xdr:colOff>333375</xdr:colOff>
          <xdr:row>1</xdr:row>
          <xdr:rowOff>504825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7"/>
  <sheetViews>
    <sheetView zoomScale="70" zoomScaleNormal="70" workbookViewId="0">
      <selection activeCell="A5" sqref="A5"/>
    </sheetView>
  </sheetViews>
  <sheetFormatPr defaultRowHeight="14.25" x14ac:dyDescent="0.15"/>
  <cols>
    <col min="1" max="1" width="4.25" style="31" bestFit="1" customWidth="1"/>
    <col min="2" max="2" width="13.375" style="46" bestFit="1" customWidth="1"/>
    <col min="3" max="4" width="12.125" style="31" bestFit="1" customWidth="1"/>
    <col min="5" max="12" width="12.25" style="31" customWidth="1"/>
    <col min="13" max="14" width="9.625" style="31" bestFit="1" customWidth="1"/>
    <col min="15" max="15" width="8.5" style="31" bestFit="1" customWidth="1"/>
    <col min="16" max="17" width="13.875" style="31" customWidth="1"/>
    <col min="18" max="18" width="5.25" style="31" bestFit="1" customWidth="1"/>
    <col min="19" max="19" width="6.375" style="31" bestFit="1" customWidth="1"/>
    <col min="20" max="16384" width="9" style="31"/>
  </cols>
  <sheetData>
    <row r="2" spans="1:19" s="32" customFormat="1" x14ac:dyDescent="0.15">
      <c r="A2" s="51"/>
      <c r="B2" s="55" t="s">
        <v>67</v>
      </c>
      <c r="C2" s="54" t="s">
        <v>71</v>
      </c>
      <c r="D2" s="54" t="s">
        <v>66</v>
      </c>
      <c r="E2" s="35" t="s">
        <v>29</v>
      </c>
      <c r="F2" s="35" t="s">
        <v>72</v>
      </c>
      <c r="G2" s="35" t="s">
        <v>30</v>
      </c>
      <c r="H2" s="35" t="s">
        <v>31</v>
      </c>
      <c r="I2" s="35" t="s">
        <v>32</v>
      </c>
      <c r="J2" s="35" t="s">
        <v>34</v>
      </c>
      <c r="K2" s="35" t="s">
        <v>65</v>
      </c>
      <c r="L2" s="51" t="s">
        <v>79</v>
      </c>
      <c r="M2" s="54" t="s">
        <v>68</v>
      </c>
      <c r="N2" s="54"/>
      <c r="O2" s="54"/>
      <c r="P2" s="54"/>
      <c r="Q2" s="53" t="s">
        <v>75</v>
      </c>
      <c r="R2" s="51" t="s">
        <v>57</v>
      </c>
      <c r="S2" s="51" t="s">
        <v>58</v>
      </c>
    </row>
    <row r="3" spans="1:19" s="32" customFormat="1" x14ac:dyDescent="0.15">
      <c r="A3" s="52"/>
      <c r="B3" s="55"/>
      <c r="C3" s="54"/>
      <c r="D3" s="54"/>
      <c r="E3" s="36">
        <v>1</v>
      </c>
      <c r="F3" s="36">
        <v>0.25</v>
      </c>
      <c r="G3" s="36">
        <v>0.9</v>
      </c>
      <c r="H3" s="36">
        <v>0.6</v>
      </c>
      <c r="I3" s="36">
        <v>0.25</v>
      </c>
      <c r="J3" s="36">
        <v>0.2</v>
      </c>
      <c r="K3" s="36">
        <v>1</v>
      </c>
      <c r="L3" s="52"/>
      <c r="M3" s="35" t="s">
        <v>69</v>
      </c>
      <c r="N3" s="35" t="s">
        <v>70</v>
      </c>
      <c r="O3" s="35" t="s">
        <v>73</v>
      </c>
      <c r="P3" s="35" t="s">
        <v>74</v>
      </c>
      <c r="Q3" s="52"/>
      <c r="R3" s="52"/>
      <c r="S3" s="52"/>
    </row>
    <row r="4" spans="1:19" s="32" customFormat="1" x14ac:dyDescent="0.15">
      <c r="A4" s="47" t="s">
        <v>77</v>
      </c>
      <c r="B4" s="48" t="s">
        <v>78</v>
      </c>
      <c r="C4" s="38">
        <f>SUM(E4:K4)</f>
        <v>894.86800000000017</v>
      </c>
      <c r="D4" s="38">
        <v>570.58000000000004</v>
      </c>
      <c r="E4" s="38">
        <f>D4*0.6</f>
        <v>342.34800000000001</v>
      </c>
      <c r="F4" s="38">
        <v>270.35000000000002</v>
      </c>
      <c r="G4" s="38">
        <v>0</v>
      </c>
      <c r="H4" s="38">
        <v>282.17</v>
      </c>
      <c r="I4" s="38">
        <v>0</v>
      </c>
      <c r="J4" s="38">
        <v>0</v>
      </c>
      <c r="K4" s="38">
        <v>0</v>
      </c>
      <c r="L4" s="38">
        <v>46.363999999999997</v>
      </c>
      <c r="M4" s="39">
        <v>27.45</v>
      </c>
      <c r="N4" s="42">
        <v>27.26</v>
      </c>
      <c r="O4" s="39">
        <f t="shared" ref="O4:O47" si="0">M4-N4</f>
        <v>0.18999999999999773</v>
      </c>
      <c r="P4" s="40">
        <f>O4/L4</f>
        <v>4.098007074454269E-3</v>
      </c>
      <c r="Q4" s="40">
        <v>3.3E-3</v>
      </c>
      <c r="R4" s="37">
        <v>0.3</v>
      </c>
      <c r="S4" s="37">
        <v>0.3</v>
      </c>
    </row>
    <row r="5" spans="1:19" x14ac:dyDescent="0.15">
      <c r="A5" s="37">
        <v>1</v>
      </c>
      <c r="B5" s="45"/>
      <c r="C5" s="38">
        <f>SUM(E5:K5)</f>
        <v>0</v>
      </c>
      <c r="D5" s="38"/>
      <c r="E5" s="38"/>
      <c r="F5" s="38"/>
      <c r="G5" s="38"/>
      <c r="H5" s="38"/>
      <c r="I5" s="38"/>
      <c r="J5" s="38"/>
      <c r="K5" s="38"/>
      <c r="L5" s="38"/>
      <c r="M5" s="39"/>
      <c r="N5" s="42"/>
      <c r="O5" s="39">
        <f t="shared" si="0"/>
        <v>0</v>
      </c>
      <c r="P5" s="40" t="e">
        <f t="shared" ref="P5:P47" si="1">O5/L5</f>
        <v>#DIV/0!</v>
      </c>
      <c r="Q5" s="40"/>
      <c r="R5" s="37"/>
      <c r="S5" s="37"/>
    </row>
    <row r="6" spans="1:19" x14ac:dyDescent="0.15">
      <c r="A6" s="37">
        <v>2</v>
      </c>
      <c r="B6" s="45"/>
      <c r="C6" s="38">
        <f t="shared" ref="C6:C47" si="2">SUM(E6:K6)</f>
        <v>0</v>
      </c>
      <c r="D6" s="38"/>
      <c r="E6" s="38"/>
      <c r="F6" s="38"/>
      <c r="G6" s="38"/>
      <c r="H6" s="38"/>
      <c r="I6" s="38"/>
      <c r="J6" s="38"/>
      <c r="K6" s="38"/>
      <c r="L6" s="38"/>
      <c r="M6" s="39"/>
      <c r="N6" s="42"/>
      <c r="O6" s="39">
        <f t="shared" si="0"/>
        <v>0</v>
      </c>
      <c r="P6" s="40" t="e">
        <f t="shared" si="1"/>
        <v>#DIV/0!</v>
      </c>
      <c r="Q6" s="40"/>
      <c r="R6" s="37"/>
      <c r="S6" s="37"/>
    </row>
    <row r="7" spans="1:19" x14ac:dyDescent="0.15">
      <c r="A7" s="37">
        <v>3</v>
      </c>
      <c r="B7" s="45"/>
      <c r="C7" s="38">
        <f t="shared" si="2"/>
        <v>0</v>
      </c>
      <c r="D7" s="37"/>
      <c r="E7" s="37"/>
      <c r="F7" s="37"/>
      <c r="G7" s="38"/>
      <c r="H7" s="37"/>
      <c r="I7" s="37"/>
      <c r="J7" s="37"/>
      <c r="K7" s="37"/>
      <c r="L7" s="38"/>
      <c r="M7" s="39"/>
      <c r="N7" s="42"/>
      <c r="O7" s="39">
        <f t="shared" si="0"/>
        <v>0</v>
      </c>
      <c r="P7" s="40" t="e">
        <f t="shared" si="1"/>
        <v>#DIV/0!</v>
      </c>
      <c r="Q7" s="40"/>
      <c r="R7" s="37"/>
      <c r="S7" s="37"/>
    </row>
    <row r="8" spans="1:19" x14ac:dyDescent="0.15">
      <c r="A8" s="37">
        <v>4</v>
      </c>
      <c r="B8" s="45"/>
      <c r="C8" s="38">
        <f t="shared" si="2"/>
        <v>0</v>
      </c>
      <c r="D8" s="50"/>
      <c r="E8" s="50"/>
      <c r="F8" s="50"/>
      <c r="G8" s="38"/>
      <c r="H8" s="38"/>
      <c r="I8" s="38"/>
      <c r="J8" s="38"/>
      <c r="K8" s="38"/>
      <c r="L8" s="38"/>
      <c r="M8" s="39"/>
      <c r="N8" s="42"/>
      <c r="O8" s="39">
        <f t="shared" si="0"/>
        <v>0</v>
      </c>
      <c r="P8" s="40" t="e">
        <f t="shared" si="1"/>
        <v>#DIV/0!</v>
      </c>
      <c r="Q8" s="40"/>
      <c r="R8" s="37"/>
      <c r="S8" s="37"/>
    </row>
    <row r="9" spans="1:19" x14ac:dyDescent="0.15">
      <c r="A9" s="37">
        <v>5</v>
      </c>
      <c r="B9" s="45"/>
      <c r="C9" s="38">
        <f t="shared" ref="C9:C15" si="3">SUM(E9:K9)</f>
        <v>0</v>
      </c>
      <c r="D9" s="37"/>
      <c r="E9" s="37"/>
      <c r="F9" s="37"/>
      <c r="G9" s="38"/>
      <c r="H9" s="37"/>
      <c r="I9" s="37"/>
      <c r="J9" s="37"/>
      <c r="K9" s="37"/>
      <c r="L9" s="37"/>
      <c r="M9" s="37"/>
      <c r="N9" s="37"/>
      <c r="O9" s="39">
        <f t="shared" si="0"/>
        <v>0</v>
      </c>
      <c r="P9" s="40" t="e">
        <f t="shared" si="1"/>
        <v>#DIV/0!</v>
      </c>
      <c r="Q9" s="40"/>
      <c r="R9" s="37"/>
      <c r="S9" s="37"/>
    </row>
    <row r="10" spans="1:19" x14ac:dyDescent="0.15">
      <c r="A10" s="37">
        <v>6</v>
      </c>
      <c r="B10" s="45"/>
      <c r="C10" s="38">
        <f t="shared" si="3"/>
        <v>0</v>
      </c>
      <c r="D10" s="50"/>
      <c r="E10" s="50"/>
      <c r="F10" s="50"/>
      <c r="G10" s="38"/>
      <c r="H10" s="50"/>
      <c r="I10" s="50"/>
      <c r="J10" s="50"/>
      <c r="K10" s="50"/>
      <c r="L10" s="50"/>
      <c r="M10" s="37"/>
      <c r="N10" s="37"/>
      <c r="O10" s="39">
        <f t="shared" si="0"/>
        <v>0</v>
      </c>
      <c r="P10" s="40" t="e">
        <f t="shared" si="1"/>
        <v>#DIV/0!</v>
      </c>
      <c r="Q10" s="50"/>
      <c r="R10" s="50"/>
      <c r="S10" s="50"/>
    </row>
    <row r="11" spans="1:19" x14ac:dyDescent="0.15">
      <c r="A11" s="37">
        <v>7</v>
      </c>
      <c r="B11" s="49"/>
      <c r="C11" s="38">
        <f t="shared" si="3"/>
        <v>0</v>
      </c>
      <c r="D11" s="50"/>
      <c r="E11" s="50"/>
      <c r="F11" s="50"/>
      <c r="G11" s="38"/>
      <c r="H11" s="50"/>
      <c r="I11" s="50"/>
      <c r="J11" s="50"/>
      <c r="K11" s="50"/>
      <c r="L11" s="50"/>
      <c r="M11" s="50"/>
      <c r="N11" s="50"/>
      <c r="O11" s="39">
        <f t="shared" si="0"/>
        <v>0</v>
      </c>
      <c r="P11" s="40" t="e">
        <f t="shared" si="1"/>
        <v>#DIV/0!</v>
      </c>
      <c r="Q11" s="50"/>
      <c r="R11" s="50"/>
      <c r="S11" s="50"/>
    </row>
    <row r="12" spans="1:19" x14ac:dyDescent="0.15">
      <c r="A12" s="37">
        <v>8</v>
      </c>
      <c r="B12" s="49"/>
      <c r="C12" s="38">
        <f t="shared" si="3"/>
        <v>0</v>
      </c>
      <c r="D12" s="50"/>
      <c r="E12" s="50"/>
      <c r="F12" s="50"/>
      <c r="G12" s="38"/>
      <c r="H12" s="50"/>
      <c r="I12" s="50"/>
      <c r="J12" s="50"/>
      <c r="K12" s="50"/>
      <c r="L12" s="50"/>
      <c r="M12" s="50"/>
      <c r="N12" s="50"/>
      <c r="O12" s="39">
        <f t="shared" si="0"/>
        <v>0</v>
      </c>
      <c r="P12" s="40" t="e">
        <f t="shared" si="1"/>
        <v>#DIV/0!</v>
      </c>
      <c r="Q12" s="50"/>
      <c r="R12" s="50"/>
      <c r="S12" s="50"/>
    </row>
    <row r="13" spans="1:19" x14ac:dyDescent="0.15">
      <c r="A13" s="37">
        <v>9</v>
      </c>
      <c r="B13" s="49"/>
      <c r="C13" s="38">
        <f t="shared" si="3"/>
        <v>0</v>
      </c>
      <c r="D13" s="50"/>
      <c r="E13" s="50"/>
      <c r="F13" s="50"/>
      <c r="G13" s="38"/>
      <c r="H13" s="50"/>
      <c r="I13" s="50"/>
      <c r="J13" s="50"/>
      <c r="K13" s="50"/>
      <c r="L13" s="50"/>
      <c r="M13" s="50"/>
      <c r="N13" s="50"/>
      <c r="O13" s="39">
        <f t="shared" si="0"/>
        <v>0</v>
      </c>
      <c r="P13" s="40" t="e">
        <f t="shared" si="1"/>
        <v>#DIV/0!</v>
      </c>
      <c r="Q13" s="50"/>
      <c r="R13" s="50"/>
      <c r="S13" s="50"/>
    </row>
    <row r="14" spans="1:19" x14ac:dyDescent="0.15">
      <c r="A14" s="37">
        <v>10</v>
      </c>
      <c r="B14" s="49"/>
      <c r="C14" s="38">
        <f t="shared" si="3"/>
        <v>0</v>
      </c>
      <c r="D14" s="50"/>
      <c r="E14" s="50"/>
      <c r="F14" s="50"/>
      <c r="G14" s="38"/>
      <c r="H14" s="50"/>
      <c r="I14" s="50"/>
      <c r="J14" s="50"/>
      <c r="K14" s="50"/>
      <c r="L14" s="50"/>
      <c r="M14" s="50"/>
      <c r="N14" s="50"/>
      <c r="O14" s="39">
        <f t="shared" si="0"/>
        <v>0</v>
      </c>
      <c r="P14" s="40" t="e">
        <f t="shared" si="1"/>
        <v>#DIV/0!</v>
      </c>
      <c r="Q14" s="50"/>
      <c r="R14" s="50"/>
      <c r="S14" s="50"/>
    </row>
    <row r="15" spans="1:19" x14ac:dyDescent="0.15">
      <c r="A15" s="37">
        <v>11</v>
      </c>
      <c r="B15" s="49"/>
      <c r="C15" s="38">
        <f t="shared" si="3"/>
        <v>0</v>
      </c>
      <c r="D15" s="50"/>
      <c r="E15" s="50"/>
      <c r="F15" s="50"/>
      <c r="G15" s="38"/>
      <c r="H15" s="50"/>
      <c r="I15" s="50"/>
      <c r="J15" s="50"/>
      <c r="K15" s="50"/>
      <c r="L15" s="50"/>
      <c r="M15" s="50"/>
      <c r="N15" s="50"/>
      <c r="O15" s="39">
        <f t="shared" si="0"/>
        <v>0</v>
      </c>
      <c r="P15" s="40" t="e">
        <f t="shared" si="1"/>
        <v>#DIV/0!</v>
      </c>
      <c r="Q15" s="50"/>
      <c r="R15" s="50"/>
      <c r="S15" s="50"/>
    </row>
    <row r="16" spans="1:19" x14ac:dyDescent="0.15">
      <c r="A16" s="37">
        <v>12</v>
      </c>
      <c r="B16" s="49"/>
      <c r="C16" s="38">
        <f t="shared" si="2"/>
        <v>0</v>
      </c>
      <c r="D16" s="50"/>
      <c r="E16" s="50"/>
      <c r="F16" s="50"/>
      <c r="G16" s="38"/>
      <c r="H16" s="50"/>
      <c r="I16" s="50"/>
      <c r="J16" s="50"/>
      <c r="K16" s="50"/>
      <c r="L16" s="50"/>
      <c r="M16" s="50"/>
      <c r="N16" s="50"/>
      <c r="O16" s="39">
        <f t="shared" si="0"/>
        <v>0</v>
      </c>
      <c r="P16" s="40" t="e">
        <f t="shared" si="1"/>
        <v>#DIV/0!</v>
      </c>
      <c r="Q16" s="50"/>
      <c r="R16" s="50"/>
      <c r="S16" s="50"/>
    </row>
    <row r="17" spans="1:19" x14ac:dyDescent="0.15">
      <c r="A17" s="37">
        <v>13</v>
      </c>
      <c r="B17" s="49"/>
      <c r="C17" s="38">
        <f t="shared" si="2"/>
        <v>0</v>
      </c>
      <c r="D17" s="50"/>
      <c r="E17" s="50"/>
      <c r="F17" s="50"/>
      <c r="G17" s="38"/>
      <c r="H17" s="50"/>
      <c r="I17" s="50"/>
      <c r="J17" s="50"/>
      <c r="K17" s="50"/>
      <c r="L17" s="50"/>
      <c r="M17" s="50"/>
      <c r="N17" s="50"/>
      <c r="O17" s="39">
        <f t="shared" si="0"/>
        <v>0</v>
      </c>
      <c r="P17" s="40" t="e">
        <f t="shared" si="1"/>
        <v>#DIV/0!</v>
      </c>
      <c r="Q17" s="50"/>
      <c r="R17" s="50"/>
      <c r="S17" s="50"/>
    </row>
    <row r="18" spans="1:19" x14ac:dyDescent="0.15">
      <c r="A18" s="37">
        <v>14</v>
      </c>
      <c r="B18" s="49"/>
      <c r="C18" s="38">
        <f t="shared" si="2"/>
        <v>0</v>
      </c>
      <c r="D18" s="50"/>
      <c r="E18" s="50"/>
      <c r="F18" s="50"/>
      <c r="G18" s="38"/>
      <c r="H18" s="50"/>
      <c r="I18" s="50"/>
      <c r="J18" s="50"/>
      <c r="K18" s="50"/>
      <c r="L18" s="50"/>
      <c r="M18" s="50"/>
      <c r="N18" s="50"/>
      <c r="O18" s="39">
        <f t="shared" si="0"/>
        <v>0</v>
      </c>
      <c r="P18" s="40" t="e">
        <f t="shared" si="1"/>
        <v>#DIV/0!</v>
      </c>
      <c r="Q18" s="50"/>
      <c r="R18" s="50"/>
      <c r="S18" s="50"/>
    </row>
    <row r="19" spans="1:19" x14ac:dyDescent="0.15">
      <c r="A19" s="37">
        <v>15</v>
      </c>
      <c r="B19" s="49"/>
      <c r="C19" s="38">
        <f t="shared" si="2"/>
        <v>0</v>
      </c>
      <c r="D19" s="50"/>
      <c r="E19" s="50"/>
      <c r="F19" s="50"/>
      <c r="G19" s="38"/>
      <c r="H19" s="50"/>
      <c r="I19" s="50"/>
      <c r="J19" s="50"/>
      <c r="K19" s="50"/>
      <c r="L19" s="50"/>
      <c r="M19" s="50"/>
      <c r="N19" s="50"/>
      <c r="O19" s="39">
        <f t="shared" si="0"/>
        <v>0</v>
      </c>
      <c r="P19" s="40" t="e">
        <f t="shared" si="1"/>
        <v>#DIV/0!</v>
      </c>
      <c r="Q19" s="50"/>
      <c r="R19" s="50"/>
      <c r="S19" s="50"/>
    </row>
    <row r="20" spans="1:19" x14ac:dyDescent="0.15">
      <c r="A20" s="37">
        <v>16</v>
      </c>
      <c r="B20" s="49"/>
      <c r="C20" s="38">
        <f t="shared" si="2"/>
        <v>0</v>
      </c>
      <c r="D20" s="50"/>
      <c r="E20" s="50"/>
      <c r="F20" s="50"/>
      <c r="G20" s="38"/>
      <c r="H20" s="50"/>
      <c r="I20" s="50"/>
      <c r="J20" s="50"/>
      <c r="K20" s="50"/>
      <c r="L20" s="50"/>
      <c r="M20" s="50"/>
      <c r="N20" s="50"/>
      <c r="O20" s="39">
        <f t="shared" si="0"/>
        <v>0</v>
      </c>
      <c r="P20" s="40" t="e">
        <f t="shared" si="1"/>
        <v>#DIV/0!</v>
      </c>
      <c r="Q20" s="50"/>
      <c r="R20" s="50"/>
      <c r="S20" s="50"/>
    </row>
    <row r="21" spans="1:19" x14ac:dyDescent="0.15">
      <c r="A21" s="37">
        <v>17</v>
      </c>
      <c r="B21" s="49"/>
      <c r="C21" s="38">
        <f t="shared" si="2"/>
        <v>0</v>
      </c>
      <c r="D21" s="50"/>
      <c r="E21" s="50"/>
      <c r="F21" s="50"/>
      <c r="G21" s="38"/>
      <c r="H21" s="50"/>
      <c r="I21" s="50"/>
      <c r="J21" s="50"/>
      <c r="K21" s="50"/>
      <c r="L21" s="50"/>
      <c r="M21" s="50"/>
      <c r="N21" s="50"/>
      <c r="O21" s="39">
        <f t="shared" si="0"/>
        <v>0</v>
      </c>
      <c r="P21" s="40" t="e">
        <f t="shared" si="1"/>
        <v>#DIV/0!</v>
      </c>
      <c r="Q21" s="50"/>
      <c r="R21" s="50"/>
      <c r="S21" s="50"/>
    </row>
    <row r="22" spans="1:19" x14ac:dyDescent="0.15">
      <c r="A22" s="37">
        <v>18</v>
      </c>
      <c r="B22" s="49"/>
      <c r="C22" s="38">
        <f t="shared" si="2"/>
        <v>0</v>
      </c>
      <c r="D22" s="50"/>
      <c r="E22" s="50"/>
      <c r="F22" s="50"/>
      <c r="G22" s="38"/>
      <c r="H22" s="50"/>
      <c r="I22" s="50"/>
      <c r="J22" s="50"/>
      <c r="K22" s="50"/>
      <c r="L22" s="50"/>
      <c r="M22" s="50"/>
      <c r="N22" s="50"/>
      <c r="O22" s="39">
        <f t="shared" si="0"/>
        <v>0</v>
      </c>
      <c r="P22" s="40" t="e">
        <f t="shared" si="1"/>
        <v>#DIV/0!</v>
      </c>
      <c r="Q22" s="50"/>
      <c r="R22" s="50"/>
      <c r="S22" s="50"/>
    </row>
    <row r="23" spans="1:19" x14ac:dyDescent="0.15">
      <c r="A23" s="37">
        <v>19</v>
      </c>
      <c r="B23" s="49"/>
      <c r="C23" s="38">
        <f t="shared" si="2"/>
        <v>0</v>
      </c>
      <c r="D23" s="50"/>
      <c r="E23" s="50"/>
      <c r="F23" s="50"/>
      <c r="G23" s="38"/>
      <c r="H23" s="50"/>
      <c r="I23" s="50"/>
      <c r="J23" s="50"/>
      <c r="K23" s="50"/>
      <c r="L23" s="50"/>
      <c r="M23" s="50"/>
      <c r="N23" s="50"/>
      <c r="O23" s="39">
        <f t="shared" si="0"/>
        <v>0</v>
      </c>
      <c r="P23" s="40" t="e">
        <f t="shared" si="1"/>
        <v>#DIV/0!</v>
      </c>
      <c r="Q23" s="50"/>
      <c r="R23" s="50"/>
      <c r="S23" s="50"/>
    </row>
    <row r="24" spans="1:19" x14ac:dyDescent="0.15">
      <c r="A24" s="37">
        <v>20</v>
      </c>
      <c r="B24" s="49"/>
      <c r="C24" s="38">
        <f t="shared" si="2"/>
        <v>0</v>
      </c>
      <c r="D24" s="50"/>
      <c r="E24" s="50"/>
      <c r="F24" s="50"/>
      <c r="G24" s="38"/>
      <c r="H24" s="50"/>
      <c r="I24" s="50"/>
      <c r="J24" s="50"/>
      <c r="K24" s="50"/>
      <c r="L24" s="50"/>
      <c r="M24" s="50"/>
      <c r="N24" s="50"/>
      <c r="O24" s="39">
        <f t="shared" si="0"/>
        <v>0</v>
      </c>
      <c r="P24" s="40" t="e">
        <f t="shared" si="1"/>
        <v>#DIV/0!</v>
      </c>
      <c r="Q24" s="50"/>
      <c r="R24" s="50"/>
      <c r="S24" s="50"/>
    </row>
    <row r="25" spans="1:19" x14ac:dyDescent="0.15">
      <c r="A25" s="37">
        <v>21</v>
      </c>
      <c r="B25" s="49"/>
      <c r="C25" s="38">
        <f t="shared" si="2"/>
        <v>0</v>
      </c>
      <c r="D25" s="50"/>
      <c r="E25" s="50"/>
      <c r="F25" s="50"/>
      <c r="G25" s="38"/>
      <c r="H25" s="50"/>
      <c r="I25" s="50"/>
      <c r="J25" s="50"/>
      <c r="K25" s="50"/>
      <c r="L25" s="50"/>
      <c r="M25" s="50"/>
      <c r="N25" s="50"/>
      <c r="O25" s="39">
        <f t="shared" si="0"/>
        <v>0</v>
      </c>
      <c r="P25" s="40" t="e">
        <f t="shared" si="1"/>
        <v>#DIV/0!</v>
      </c>
      <c r="Q25" s="50"/>
      <c r="R25" s="50"/>
      <c r="S25" s="50"/>
    </row>
    <row r="26" spans="1:19" x14ac:dyDescent="0.15">
      <c r="A26" s="37">
        <v>22</v>
      </c>
      <c r="B26" s="49"/>
      <c r="C26" s="38">
        <f t="shared" si="2"/>
        <v>0</v>
      </c>
      <c r="D26" s="50"/>
      <c r="E26" s="50"/>
      <c r="F26" s="50"/>
      <c r="G26" s="38"/>
      <c r="H26" s="50"/>
      <c r="I26" s="50"/>
      <c r="J26" s="50"/>
      <c r="K26" s="50"/>
      <c r="L26" s="50"/>
      <c r="M26" s="50"/>
      <c r="N26" s="50"/>
      <c r="O26" s="39">
        <f t="shared" si="0"/>
        <v>0</v>
      </c>
      <c r="P26" s="40" t="e">
        <f t="shared" si="1"/>
        <v>#DIV/0!</v>
      </c>
      <c r="Q26" s="50"/>
      <c r="R26" s="50"/>
      <c r="S26" s="50"/>
    </row>
    <row r="27" spans="1:19" x14ac:dyDescent="0.15">
      <c r="A27" s="37">
        <v>23</v>
      </c>
      <c r="B27" s="49"/>
      <c r="C27" s="38">
        <f t="shared" si="2"/>
        <v>0</v>
      </c>
      <c r="D27" s="50"/>
      <c r="E27" s="50"/>
      <c r="F27" s="50"/>
      <c r="G27" s="38"/>
      <c r="H27" s="50"/>
      <c r="I27" s="50"/>
      <c r="J27" s="50"/>
      <c r="K27" s="50"/>
      <c r="L27" s="50"/>
      <c r="M27" s="50"/>
      <c r="N27" s="50"/>
      <c r="O27" s="39">
        <f t="shared" si="0"/>
        <v>0</v>
      </c>
      <c r="P27" s="40" t="e">
        <f t="shared" si="1"/>
        <v>#DIV/0!</v>
      </c>
      <c r="Q27" s="50"/>
      <c r="R27" s="50"/>
      <c r="S27" s="50"/>
    </row>
    <row r="28" spans="1:19" x14ac:dyDescent="0.15">
      <c r="A28" s="37">
        <v>24</v>
      </c>
      <c r="B28" s="49"/>
      <c r="C28" s="38">
        <f t="shared" si="2"/>
        <v>0</v>
      </c>
      <c r="D28" s="50"/>
      <c r="E28" s="50"/>
      <c r="F28" s="50"/>
      <c r="G28" s="38"/>
      <c r="H28" s="50"/>
      <c r="I28" s="50"/>
      <c r="J28" s="50"/>
      <c r="K28" s="50"/>
      <c r="L28" s="50"/>
      <c r="M28" s="50"/>
      <c r="N28" s="50"/>
      <c r="O28" s="39">
        <f t="shared" si="0"/>
        <v>0</v>
      </c>
      <c r="P28" s="40" t="e">
        <f t="shared" si="1"/>
        <v>#DIV/0!</v>
      </c>
      <c r="Q28" s="50"/>
      <c r="R28" s="50"/>
      <c r="S28" s="50"/>
    </row>
    <row r="29" spans="1:19" x14ac:dyDescent="0.15">
      <c r="A29" s="37">
        <v>25</v>
      </c>
      <c r="B29" s="49"/>
      <c r="C29" s="38">
        <f t="shared" si="2"/>
        <v>0</v>
      </c>
      <c r="D29" s="50"/>
      <c r="E29" s="50"/>
      <c r="F29" s="50"/>
      <c r="G29" s="38"/>
      <c r="H29" s="50"/>
      <c r="I29" s="50"/>
      <c r="J29" s="50"/>
      <c r="K29" s="50"/>
      <c r="L29" s="50"/>
      <c r="M29" s="50"/>
      <c r="N29" s="50"/>
      <c r="O29" s="39">
        <f t="shared" si="0"/>
        <v>0</v>
      </c>
      <c r="P29" s="40" t="e">
        <f t="shared" si="1"/>
        <v>#DIV/0!</v>
      </c>
      <c r="Q29" s="50"/>
      <c r="R29" s="50"/>
      <c r="S29" s="50"/>
    </row>
    <row r="30" spans="1:19" x14ac:dyDescent="0.15">
      <c r="A30" s="37">
        <v>26</v>
      </c>
      <c r="B30" s="49"/>
      <c r="C30" s="38">
        <f t="shared" si="2"/>
        <v>0</v>
      </c>
      <c r="D30" s="50"/>
      <c r="E30" s="50"/>
      <c r="F30" s="50"/>
      <c r="G30" s="38"/>
      <c r="H30" s="50"/>
      <c r="I30" s="50"/>
      <c r="J30" s="50"/>
      <c r="K30" s="50"/>
      <c r="L30" s="50"/>
      <c r="M30" s="50"/>
      <c r="N30" s="50"/>
      <c r="O30" s="39">
        <f t="shared" si="0"/>
        <v>0</v>
      </c>
      <c r="P30" s="40" t="e">
        <f t="shared" si="1"/>
        <v>#DIV/0!</v>
      </c>
      <c r="Q30" s="50"/>
      <c r="R30" s="50"/>
      <c r="S30" s="50"/>
    </row>
    <row r="31" spans="1:19" x14ac:dyDescent="0.15">
      <c r="A31" s="37">
        <v>27</v>
      </c>
      <c r="B31" s="49"/>
      <c r="C31" s="38">
        <f t="shared" si="2"/>
        <v>0</v>
      </c>
      <c r="D31" s="50"/>
      <c r="E31" s="50"/>
      <c r="F31" s="50"/>
      <c r="G31" s="38"/>
      <c r="H31" s="50"/>
      <c r="I31" s="50"/>
      <c r="J31" s="50"/>
      <c r="K31" s="50"/>
      <c r="L31" s="50"/>
      <c r="M31" s="50"/>
      <c r="N31" s="50"/>
      <c r="O31" s="39">
        <f t="shared" si="0"/>
        <v>0</v>
      </c>
      <c r="P31" s="40" t="e">
        <f t="shared" si="1"/>
        <v>#DIV/0!</v>
      </c>
      <c r="Q31" s="50"/>
      <c r="R31" s="50"/>
      <c r="S31" s="50"/>
    </row>
    <row r="32" spans="1:19" x14ac:dyDescent="0.15">
      <c r="A32" s="37">
        <v>28</v>
      </c>
      <c r="B32" s="49"/>
      <c r="C32" s="38">
        <f t="shared" si="2"/>
        <v>0</v>
      </c>
      <c r="D32" s="50"/>
      <c r="E32" s="50"/>
      <c r="F32" s="50"/>
      <c r="G32" s="38"/>
      <c r="H32" s="50"/>
      <c r="I32" s="50"/>
      <c r="J32" s="50"/>
      <c r="K32" s="50"/>
      <c r="L32" s="50"/>
      <c r="M32" s="50"/>
      <c r="N32" s="50"/>
      <c r="O32" s="39">
        <f t="shared" si="0"/>
        <v>0</v>
      </c>
      <c r="P32" s="40" t="e">
        <f t="shared" si="1"/>
        <v>#DIV/0!</v>
      </c>
      <c r="Q32" s="50"/>
      <c r="R32" s="50"/>
      <c r="S32" s="50"/>
    </row>
    <row r="33" spans="1:19" x14ac:dyDescent="0.15">
      <c r="A33" s="37">
        <v>29</v>
      </c>
      <c r="B33" s="49"/>
      <c r="C33" s="38">
        <f t="shared" si="2"/>
        <v>0</v>
      </c>
      <c r="D33" s="50"/>
      <c r="E33" s="50"/>
      <c r="F33" s="50"/>
      <c r="G33" s="38"/>
      <c r="H33" s="50"/>
      <c r="I33" s="50"/>
      <c r="J33" s="50"/>
      <c r="K33" s="50"/>
      <c r="L33" s="50"/>
      <c r="M33" s="50"/>
      <c r="N33" s="50"/>
      <c r="O33" s="39">
        <f t="shared" si="0"/>
        <v>0</v>
      </c>
      <c r="P33" s="40" t="e">
        <f t="shared" si="1"/>
        <v>#DIV/0!</v>
      </c>
      <c r="Q33" s="50"/>
      <c r="R33" s="50"/>
      <c r="S33" s="50"/>
    </row>
    <row r="34" spans="1:19" x14ac:dyDescent="0.15">
      <c r="A34" s="37">
        <v>30</v>
      </c>
      <c r="B34" s="49"/>
      <c r="C34" s="38">
        <f t="shared" si="2"/>
        <v>0</v>
      </c>
      <c r="D34" s="50"/>
      <c r="E34" s="50"/>
      <c r="F34" s="50"/>
      <c r="G34" s="38"/>
      <c r="H34" s="50"/>
      <c r="I34" s="50"/>
      <c r="J34" s="50"/>
      <c r="K34" s="50"/>
      <c r="L34" s="50"/>
      <c r="M34" s="50"/>
      <c r="N34" s="50"/>
      <c r="O34" s="39">
        <f t="shared" si="0"/>
        <v>0</v>
      </c>
      <c r="P34" s="40" t="e">
        <f t="shared" si="1"/>
        <v>#DIV/0!</v>
      </c>
      <c r="Q34" s="50"/>
      <c r="R34" s="50"/>
      <c r="S34" s="50"/>
    </row>
    <row r="35" spans="1:19" x14ac:dyDescent="0.15">
      <c r="A35" s="37">
        <v>31</v>
      </c>
      <c r="B35" s="49"/>
      <c r="C35" s="38">
        <f t="shared" si="2"/>
        <v>0</v>
      </c>
      <c r="D35" s="50"/>
      <c r="E35" s="50"/>
      <c r="F35" s="50"/>
      <c r="G35" s="38"/>
      <c r="H35" s="50"/>
      <c r="I35" s="50"/>
      <c r="J35" s="50"/>
      <c r="K35" s="50"/>
      <c r="L35" s="50"/>
      <c r="M35" s="50"/>
      <c r="N35" s="50"/>
      <c r="O35" s="39">
        <f t="shared" si="0"/>
        <v>0</v>
      </c>
      <c r="P35" s="40" t="e">
        <f t="shared" si="1"/>
        <v>#DIV/0!</v>
      </c>
      <c r="Q35" s="50"/>
      <c r="R35" s="50"/>
      <c r="S35" s="50"/>
    </row>
    <row r="36" spans="1:19" x14ac:dyDescent="0.15">
      <c r="A36" s="37">
        <v>32</v>
      </c>
      <c r="B36" s="49"/>
      <c r="C36" s="38">
        <f t="shared" si="2"/>
        <v>0</v>
      </c>
      <c r="D36" s="50"/>
      <c r="E36" s="50"/>
      <c r="F36" s="50"/>
      <c r="G36" s="38"/>
      <c r="H36" s="50"/>
      <c r="I36" s="50"/>
      <c r="J36" s="50"/>
      <c r="K36" s="50"/>
      <c r="L36" s="50"/>
      <c r="M36" s="50"/>
      <c r="N36" s="50"/>
      <c r="O36" s="39">
        <f t="shared" si="0"/>
        <v>0</v>
      </c>
      <c r="P36" s="40" t="e">
        <f t="shared" si="1"/>
        <v>#DIV/0!</v>
      </c>
      <c r="Q36" s="50"/>
      <c r="R36" s="50"/>
      <c r="S36" s="50"/>
    </row>
    <row r="37" spans="1:19" x14ac:dyDescent="0.15">
      <c r="A37" s="37">
        <v>33</v>
      </c>
      <c r="B37" s="49"/>
      <c r="C37" s="38">
        <f t="shared" si="2"/>
        <v>0</v>
      </c>
      <c r="D37" s="50"/>
      <c r="E37" s="50"/>
      <c r="F37" s="50"/>
      <c r="G37" s="38"/>
      <c r="H37" s="50"/>
      <c r="I37" s="50"/>
      <c r="J37" s="50"/>
      <c r="K37" s="50"/>
      <c r="L37" s="50"/>
      <c r="M37" s="50"/>
      <c r="N37" s="50"/>
      <c r="O37" s="39">
        <f t="shared" si="0"/>
        <v>0</v>
      </c>
      <c r="P37" s="40" t="e">
        <f t="shared" si="1"/>
        <v>#DIV/0!</v>
      </c>
      <c r="Q37" s="50"/>
      <c r="R37" s="50"/>
      <c r="S37" s="50"/>
    </row>
    <row r="38" spans="1:19" x14ac:dyDescent="0.15">
      <c r="A38" s="37">
        <v>34</v>
      </c>
      <c r="B38" s="49"/>
      <c r="C38" s="38">
        <f t="shared" si="2"/>
        <v>0</v>
      </c>
      <c r="D38" s="50"/>
      <c r="E38" s="50"/>
      <c r="F38" s="50"/>
      <c r="G38" s="38"/>
      <c r="H38" s="50"/>
      <c r="I38" s="50"/>
      <c r="J38" s="50"/>
      <c r="K38" s="50"/>
      <c r="L38" s="50"/>
      <c r="M38" s="50"/>
      <c r="N38" s="50"/>
      <c r="O38" s="39">
        <f t="shared" si="0"/>
        <v>0</v>
      </c>
      <c r="P38" s="40" t="e">
        <f t="shared" si="1"/>
        <v>#DIV/0!</v>
      </c>
      <c r="Q38" s="50"/>
      <c r="R38" s="50"/>
      <c r="S38" s="50"/>
    </row>
    <row r="39" spans="1:19" x14ac:dyDescent="0.15">
      <c r="A39" s="37">
        <v>35</v>
      </c>
      <c r="B39" s="49"/>
      <c r="C39" s="38">
        <f t="shared" si="2"/>
        <v>0</v>
      </c>
      <c r="D39" s="50"/>
      <c r="E39" s="50"/>
      <c r="F39" s="50"/>
      <c r="G39" s="38"/>
      <c r="H39" s="50"/>
      <c r="I39" s="50"/>
      <c r="J39" s="50"/>
      <c r="K39" s="50"/>
      <c r="L39" s="50"/>
      <c r="M39" s="50"/>
      <c r="N39" s="50"/>
      <c r="O39" s="39">
        <f t="shared" si="0"/>
        <v>0</v>
      </c>
      <c r="P39" s="40" t="e">
        <f t="shared" si="1"/>
        <v>#DIV/0!</v>
      </c>
      <c r="Q39" s="50"/>
      <c r="R39" s="50"/>
      <c r="S39" s="50"/>
    </row>
    <row r="40" spans="1:19" x14ac:dyDescent="0.15">
      <c r="A40" s="37">
        <v>36</v>
      </c>
      <c r="B40" s="49"/>
      <c r="C40" s="38">
        <f t="shared" si="2"/>
        <v>0</v>
      </c>
      <c r="D40" s="50"/>
      <c r="E40" s="50"/>
      <c r="F40" s="50"/>
      <c r="G40" s="38"/>
      <c r="H40" s="50"/>
      <c r="I40" s="50"/>
      <c r="J40" s="50"/>
      <c r="K40" s="50"/>
      <c r="L40" s="50"/>
      <c r="M40" s="50"/>
      <c r="N40" s="50"/>
      <c r="O40" s="39">
        <f t="shared" si="0"/>
        <v>0</v>
      </c>
      <c r="P40" s="40" t="e">
        <f t="shared" si="1"/>
        <v>#DIV/0!</v>
      </c>
      <c r="Q40" s="50"/>
      <c r="R40" s="50"/>
      <c r="S40" s="50"/>
    </row>
    <row r="41" spans="1:19" x14ac:dyDescent="0.15">
      <c r="A41" s="37">
        <v>37</v>
      </c>
      <c r="B41" s="49"/>
      <c r="C41" s="38">
        <f t="shared" si="2"/>
        <v>0</v>
      </c>
      <c r="D41" s="50"/>
      <c r="E41" s="50"/>
      <c r="F41" s="50"/>
      <c r="G41" s="38"/>
      <c r="H41" s="50"/>
      <c r="I41" s="50"/>
      <c r="J41" s="50"/>
      <c r="K41" s="50"/>
      <c r="L41" s="50"/>
      <c r="M41" s="50"/>
      <c r="N41" s="50"/>
      <c r="O41" s="39">
        <f t="shared" si="0"/>
        <v>0</v>
      </c>
      <c r="P41" s="40" t="e">
        <f t="shared" si="1"/>
        <v>#DIV/0!</v>
      </c>
      <c r="Q41" s="50"/>
      <c r="R41" s="50"/>
      <c r="S41" s="50"/>
    </row>
    <row r="42" spans="1:19" x14ac:dyDescent="0.15">
      <c r="A42" s="37">
        <v>38</v>
      </c>
      <c r="B42" s="49"/>
      <c r="C42" s="38">
        <f t="shared" si="2"/>
        <v>0</v>
      </c>
      <c r="D42" s="50"/>
      <c r="E42" s="50"/>
      <c r="F42" s="50"/>
      <c r="G42" s="38"/>
      <c r="H42" s="50"/>
      <c r="I42" s="50"/>
      <c r="J42" s="50"/>
      <c r="K42" s="50"/>
      <c r="L42" s="50"/>
      <c r="M42" s="50"/>
      <c r="N42" s="50"/>
      <c r="O42" s="39">
        <f t="shared" si="0"/>
        <v>0</v>
      </c>
      <c r="P42" s="40" t="e">
        <f t="shared" si="1"/>
        <v>#DIV/0!</v>
      </c>
      <c r="Q42" s="50"/>
      <c r="R42" s="50"/>
      <c r="S42" s="50"/>
    </row>
    <row r="43" spans="1:19" x14ac:dyDescent="0.15">
      <c r="A43" s="37">
        <v>39</v>
      </c>
      <c r="B43" s="49"/>
      <c r="C43" s="38">
        <f t="shared" si="2"/>
        <v>0</v>
      </c>
      <c r="D43" s="50"/>
      <c r="E43" s="50"/>
      <c r="F43" s="50"/>
      <c r="G43" s="38"/>
      <c r="H43" s="50"/>
      <c r="I43" s="50"/>
      <c r="J43" s="50"/>
      <c r="K43" s="50"/>
      <c r="L43" s="50"/>
      <c r="M43" s="50"/>
      <c r="N43" s="50"/>
      <c r="O43" s="39">
        <f t="shared" si="0"/>
        <v>0</v>
      </c>
      <c r="P43" s="40" t="e">
        <f t="shared" si="1"/>
        <v>#DIV/0!</v>
      </c>
      <c r="Q43" s="50"/>
      <c r="R43" s="50"/>
      <c r="S43" s="50"/>
    </row>
    <row r="44" spans="1:19" x14ac:dyDescent="0.15">
      <c r="A44" s="37">
        <v>40</v>
      </c>
      <c r="B44" s="49"/>
      <c r="C44" s="38">
        <f t="shared" si="2"/>
        <v>0</v>
      </c>
      <c r="D44" s="50"/>
      <c r="E44" s="50"/>
      <c r="F44" s="50"/>
      <c r="G44" s="38"/>
      <c r="H44" s="50"/>
      <c r="I44" s="50"/>
      <c r="J44" s="50"/>
      <c r="K44" s="50"/>
      <c r="L44" s="50"/>
      <c r="M44" s="50"/>
      <c r="N44" s="50"/>
      <c r="O44" s="39">
        <f t="shared" si="0"/>
        <v>0</v>
      </c>
      <c r="P44" s="40" t="e">
        <f t="shared" si="1"/>
        <v>#DIV/0!</v>
      </c>
      <c r="Q44" s="50"/>
      <c r="R44" s="50"/>
      <c r="S44" s="50"/>
    </row>
    <row r="45" spans="1:19" x14ac:dyDescent="0.15">
      <c r="A45" s="37">
        <v>41</v>
      </c>
      <c r="B45" s="49"/>
      <c r="C45" s="38">
        <f t="shared" si="2"/>
        <v>0</v>
      </c>
      <c r="D45" s="50"/>
      <c r="E45" s="50"/>
      <c r="F45" s="50"/>
      <c r="G45" s="38"/>
      <c r="H45" s="50"/>
      <c r="I45" s="50"/>
      <c r="J45" s="50"/>
      <c r="K45" s="50"/>
      <c r="L45" s="50"/>
      <c r="M45" s="50"/>
      <c r="N45" s="50"/>
      <c r="O45" s="39">
        <f t="shared" si="0"/>
        <v>0</v>
      </c>
      <c r="P45" s="40" t="e">
        <f t="shared" si="1"/>
        <v>#DIV/0!</v>
      </c>
      <c r="Q45" s="50"/>
      <c r="R45" s="50"/>
      <c r="S45" s="50"/>
    </row>
    <row r="46" spans="1:19" x14ac:dyDescent="0.15">
      <c r="A46" s="37">
        <v>42</v>
      </c>
      <c r="B46" s="49"/>
      <c r="C46" s="38">
        <f t="shared" si="2"/>
        <v>0</v>
      </c>
      <c r="D46" s="50"/>
      <c r="E46" s="50"/>
      <c r="F46" s="50"/>
      <c r="G46" s="38"/>
      <c r="H46" s="50"/>
      <c r="I46" s="50"/>
      <c r="J46" s="50"/>
      <c r="K46" s="50"/>
      <c r="L46" s="50"/>
      <c r="M46" s="50"/>
      <c r="N46" s="50"/>
      <c r="O46" s="39">
        <f t="shared" si="0"/>
        <v>0</v>
      </c>
      <c r="P46" s="40" t="e">
        <f t="shared" si="1"/>
        <v>#DIV/0!</v>
      </c>
      <c r="Q46" s="50"/>
      <c r="R46" s="50"/>
      <c r="S46" s="50"/>
    </row>
    <row r="47" spans="1:19" x14ac:dyDescent="0.15">
      <c r="A47" s="37">
        <v>43</v>
      </c>
      <c r="B47" s="49"/>
      <c r="C47" s="38">
        <f t="shared" si="2"/>
        <v>0</v>
      </c>
      <c r="D47" s="50"/>
      <c r="E47" s="50"/>
      <c r="F47" s="50"/>
      <c r="G47" s="38"/>
      <c r="H47" s="50"/>
      <c r="I47" s="50"/>
      <c r="J47" s="50"/>
      <c r="K47" s="50"/>
      <c r="L47" s="50"/>
      <c r="M47" s="50"/>
      <c r="N47" s="50"/>
      <c r="O47" s="39">
        <f t="shared" si="0"/>
        <v>0</v>
      </c>
      <c r="P47" s="40" t="e">
        <f t="shared" si="1"/>
        <v>#DIV/0!</v>
      </c>
      <c r="Q47" s="50"/>
      <c r="R47" s="50"/>
      <c r="S47" s="50"/>
    </row>
  </sheetData>
  <mergeCells count="9">
    <mergeCell ref="A2:A3"/>
    <mergeCell ref="R2:R3"/>
    <mergeCell ref="S2:S3"/>
    <mergeCell ref="Q2:Q3"/>
    <mergeCell ref="M2:P2"/>
    <mergeCell ref="B2:B3"/>
    <mergeCell ref="C2:C3"/>
    <mergeCell ref="D2:D3"/>
    <mergeCell ref="L2:L3"/>
  </mergeCells>
  <phoneticPr fontId="1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B65"/>
  <sheetViews>
    <sheetView tabSelected="1" workbookViewId="0">
      <pane xSplit="26" ySplit="2" topLeftCell="AA3" activePane="bottomRight" state="frozen"/>
      <selection activeCell="AD12" sqref="AD12"/>
      <selection pane="topRight" activeCell="AD12" sqref="AD12"/>
      <selection pane="bottomLeft" activeCell="AD12" sqref="AD12"/>
      <selection pane="bottomRight" activeCell="Y15" sqref="Y15"/>
    </sheetView>
  </sheetViews>
  <sheetFormatPr defaultColWidth="8.875" defaultRowHeight="12" x14ac:dyDescent="0.15"/>
  <cols>
    <col min="1" max="20" width="2.75" style="1" customWidth="1"/>
    <col min="21" max="21" width="4.75" style="1" customWidth="1"/>
    <col min="22" max="22" width="11.75" style="1" customWidth="1"/>
    <col min="23" max="23" width="7.75" style="1" customWidth="1"/>
    <col min="24" max="24" width="9.5" style="1" bestFit="1" customWidth="1"/>
    <col min="25" max="25" width="2.75" style="1" customWidth="1"/>
    <col min="26" max="26" width="4.75" style="1" customWidth="1"/>
    <col min="27" max="27" width="8.5" style="1" bestFit="1" customWidth="1"/>
    <col min="28" max="28" width="8" style="1" customWidth="1"/>
    <col min="29" max="16384" width="8.875" style="1"/>
  </cols>
  <sheetData>
    <row r="1" spans="2:28" ht="6" customHeight="1" thickBot="1" x14ac:dyDescent="0.2"/>
    <row r="2" spans="2:28" ht="25.5" customHeight="1" thickBot="1" x14ac:dyDescent="0.2">
      <c r="AA2" s="33" t="s">
        <v>76</v>
      </c>
      <c r="AB2" s="34" t="s">
        <v>80</v>
      </c>
    </row>
    <row r="3" spans="2:28" ht="25.5" customHeight="1" x14ac:dyDescent="0.15">
      <c r="X3" s="41" t="str">
        <f>VLOOKUP(AB2,入力画面!A:S,2,FALSE)</f>
        <v>サンプル</v>
      </c>
      <c r="AA3" s="11"/>
      <c r="AB3" s="43"/>
    </row>
    <row r="4" spans="2:28" ht="10.5" customHeight="1" x14ac:dyDescent="0.15">
      <c r="AA4" s="11"/>
      <c r="AB4" s="43"/>
    </row>
    <row r="5" spans="2:28" ht="18" customHeight="1" x14ac:dyDescent="0.15">
      <c r="B5" s="65" t="s">
        <v>61</v>
      </c>
      <c r="C5" s="66"/>
      <c r="D5" s="66"/>
      <c r="E5" s="66"/>
      <c r="F5" s="66"/>
      <c r="G5" s="67"/>
      <c r="AB5" s="44"/>
    </row>
    <row r="6" spans="2:28" ht="13.15" customHeight="1" x14ac:dyDescent="0.15">
      <c r="B6" s="2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8"/>
      <c r="U6" s="1" t="s">
        <v>0</v>
      </c>
      <c r="V6" s="1" t="s">
        <v>6</v>
      </c>
      <c r="W6" s="1" t="s">
        <v>41</v>
      </c>
      <c r="X6" s="3">
        <f>E7/E8*X7*X8*X9</f>
        <v>1.8978346533237173E-2</v>
      </c>
      <c r="AB6" s="44"/>
    </row>
    <row r="7" spans="2:28" ht="13.15" customHeight="1" x14ac:dyDescent="0.15">
      <c r="B7" s="56" t="s">
        <v>59</v>
      </c>
      <c r="C7" s="72"/>
      <c r="D7" s="23" t="s">
        <v>1</v>
      </c>
      <c r="E7" s="73">
        <v>1</v>
      </c>
      <c r="F7" s="73"/>
      <c r="G7" s="23" t="s">
        <v>2</v>
      </c>
      <c r="H7" s="72" t="s">
        <v>3</v>
      </c>
      <c r="I7" s="72"/>
      <c r="J7" s="23" t="s">
        <v>2</v>
      </c>
      <c r="K7" s="72" t="s">
        <v>4</v>
      </c>
      <c r="L7" s="72"/>
      <c r="M7" s="23" t="s">
        <v>2</v>
      </c>
      <c r="N7" s="72" t="s">
        <v>5</v>
      </c>
      <c r="O7" s="72"/>
      <c r="P7" s="23"/>
      <c r="Q7" s="23"/>
      <c r="R7" s="23"/>
      <c r="S7" s="25"/>
      <c r="U7" s="1" t="s">
        <v>3</v>
      </c>
      <c r="V7" s="1" t="s">
        <v>7</v>
      </c>
      <c r="W7" s="1" t="s">
        <v>10</v>
      </c>
      <c r="X7" s="3">
        <f>X18</f>
        <v>0.64728820339983095</v>
      </c>
    </row>
    <row r="8" spans="2:28" ht="13.15" customHeight="1" x14ac:dyDescent="0.15">
      <c r="B8" s="56"/>
      <c r="C8" s="72"/>
      <c r="D8" s="23"/>
      <c r="E8" s="72">
        <v>360</v>
      </c>
      <c r="F8" s="72"/>
      <c r="G8" s="23"/>
      <c r="H8" s="72"/>
      <c r="I8" s="72"/>
      <c r="J8" s="23"/>
      <c r="K8" s="72"/>
      <c r="L8" s="72"/>
      <c r="M8" s="23"/>
      <c r="N8" s="72"/>
      <c r="O8" s="72"/>
      <c r="P8" s="23"/>
      <c r="Q8" s="23"/>
      <c r="R8" s="23"/>
      <c r="S8" s="25"/>
      <c r="U8" s="1" t="s">
        <v>4</v>
      </c>
      <c r="V8" s="1" t="s">
        <v>8</v>
      </c>
      <c r="W8" s="1" t="s">
        <v>11</v>
      </c>
      <c r="X8" s="3">
        <f>X11</f>
        <v>117.95169946637402</v>
      </c>
    </row>
    <row r="9" spans="2:28" ht="13.15" customHeight="1" x14ac:dyDescent="0.15">
      <c r="B9" s="56"/>
      <c r="C9" s="72"/>
      <c r="D9" s="23"/>
      <c r="E9" s="72"/>
      <c r="F9" s="72"/>
      <c r="G9" s="23"/>
      <c r="H9" s="72"/>
      <c r="I9" s="72"/>
      <c r="J9" s="23"/>
      <c r="K9" s="72"/>
      <c r="L9" s="72"/>
      <c r="M9" s="23"/>
      <c r="N9" s="72"/>
      <c r="O9" s="72"/>
      <c r="P9" s="23"/>
      <c r="Q9" s="23"/>
      <c r="R9" s="23"/>
      <c r="S9" s="25"/>
      <c r="U9" s="1" t="s">
        <v>5</v>
      </c>
      <c r="V9" s="1" t="s">
        <v>9</v>
      </c>
      <c r="W9" s="1" t="s">
        <v>12</v>
      </c>
      <c r="X9" s="3">
        <f>X19</f>
        <v>8.9486800000000005E-2</v>
      </c>
    </row>
    <row r="10" spans="2:28" ht="13.15" customHeight="1" x14ac:dyDescent="0.15">
      <c r="B10" s="56" t="s">
        <v>4</v>
      </c>
      <c r="C10" s="72"/>
      <c r="D10" s="23" t="s">
        <v>1</v>
      </c>
      <c r="E10" s="73">
        <v>769</v>
      </c>
      <c r="F10" s="73"/>
      <c r="G10" s="73"/>
      <c r="H10" s="73"/>
      <c r="I10" s="73"/>
      <c r="J10" s="73"/>
      <c r="K10" s="73"/>
      <c r="L10" s="73"/>
      <c r="M10" s="23"/>
      <c r="N10" s="72"/>
      <c r="O10" s="72"/>
      <c r="P10" s="23"/>
      <c r="Q10" s="23"/>
      <c r="R10" s="23"/>
      <c r="S10" s="25"/>
    </row>
    <row r="11" spans="2:28" ht="13.15" customHeight="1" x14ac:dyDescent="0.15">
      <c r="B11" s="56"/>
      <c r="C11" s="72"/>
      <c r="D11" s="23"/>
      <c r="E11" s="72" t="s">
        <v>13</v>
      </c>
      <c r="F11" s="72"/>
      <c r="G11" s="23" t="s">
        <v>14</v>
      </c>
      <c r="H11" s="87">
        <v>2</v>
      </c>
      <c r="I11" s="87"/>
      <c r="J11" s="23" t="s">
        <v>16</v>
      </c>
      <c r="K11" s="72">
        <v>2.77</v>
      </c>
      <c r="L11" s="72"/>
      <c r="M11" s="23"/>
      <c r="N11" s="72"/>
      <c r="O11" s="72"/>
      <c r="P11" s="23"/>
      <c r="Q11" s="23"/>
      <c r="R11" s="23"/>
      <c r="S11" s="25"/>
      <c r="U11" s="1" t="s">
        <v>4</v>
      </c>
      <c r="V11" s="1" t="s">
        <v>8</v>
      </c>
      <c r="W11" s="1" t="s">
        <v>11</v>
      </c>
      <c r="X11" s="3">
        <f>E10/(X12^(H11/H12)+K11)</f>
        <v>117.95169946637402</v>
      </c>
    </row>
    <row r="12" spans="2:28" ht="13.15" customHeight="1" x14ac:dyDescent="0.15">
      <c r="B12" s="56"/>
      <c r="C12" s="72"/>
      <c r="D12" s="23"/>
      <c r="E12" s="72"/>
      <c r="F12" s="72"/>
      <c r="G12" s="23"/>
      <c r="H12" s="72">
        <v>3</v>
      </c>
      <c r="I12" s="72"/>
      <c r="J12" s="23"/>
      <c r="K12" s="72"/>
      <c r="L12" s="72"/>
      <c r="M12" s="23"/>
      <c r="N12" s="72"/>
      <c r="O12" s="72"/>
      <c r="P12" s="23"/>
      <c r="Q12" s="23"/>
      <c r="R12" s="23"/>
      <c r="S12" s="25"/>
      <c r="U12" s="1" t="s">
        <v>13</v>
      </c>
      <c r="V12" s="1" t="s">
        <v>23</v>
      </c>
      <c r="W12" s="1" t="s">
        <v>21</v>
      </c>
      <c r="X12" s="3">
        <f>X13+X14</f>
        <v>7.2607336269884026</v>
      </c>
    </row>
    <row r="13" spans="2:28" ht="13.15" customHeight="1" x14ac:dyDescent="0.15">
      <c r="B13" s="56"/>
      <c r="C13" s="72"/>
      <c r="D13" s="23"/>
      <c r="E13" s="72"/>
      <c r="F13" s="72"/>
      <c r="G13" s="23"/>
      <c r="H13" s="72"/>
      <c r="I13" s="72"/>
      <c r="J13" s="23"/>
      <c r="K13" s="72"/>
      <c r="L13" s="72"/>
      <c r="M13" s="23"/>
      <c r="N13" s="72"/>
      <c r="O13" s="72"/>
      <c r="P13" s="23"/>
      <c r="Q13" s="23"/>
      <c r="R13" s="23"/>
      <c r="S13" s="25"/>
      <c r="U13" s="1" t="s">
        <v>17</v>
      </c>
      <c r="V13" s="1" t="s">
        <v>24</v>
      </c>
      <c r="W13" s="1" t="s">
        <v>21</v>
      </c>
      <c r="X13" s="4">
        <v>7</v>
      </c>
    </row>
    <row r="14" spans="2:28" ht="13.15" customHeight="1" x14ac:dyDescent="0.15">
      <c r="B14" s="56" t="s">
        <v>13</v>
      </c>
      <c r="C14" s="72"/>
      <c r="D14" s="23" t="s">
        <v>1</v>
      </c>
      <c r="E14" s="72" t="s">
        <v>17</v>
      </c>
      <c r="F14" s="72"/>
      <c r="G14" s="23" t="s">
        <v>16</v>
      </c>
      <c r="H14" s="72" t="s">
        <v>18</v>
      </c>
      <c r="I14" s="72"/>
      <c r="J14" s="23"/>
      <c r="K14" s="72"/>
      <c r="L14" s="72"/>
      <c r="M14" s="23"/>
      <c r="N14" s="72"/>
      <c r="O14" s="72"/>
      <c r="P14" s="23"/>
      <c r="Q14" s="23"/>
      <c r="R14" s="23"/>
      <c r="S14" s="25"/>
      <c r="U14" s="1" t="s">
        <v>18</v>
      </c>
      <c r="V14" s="1" t="s">
        <v>25</v>
      </c>
      <c r="W14" s="1" t="s">
        <v>21</v>
      </c>
      <c r="X14" s="3">
        <f>E16*X15/X16^N16</f>
        <v>0.26073362698840297</v>
      </c>
    </row>
    <row r="15" spans="2:28" ht="13.15" customHeight="1" x14ac:dyDescent="0.15">
      <c r="B15" s="56"/>
      <c r="C15" s="72"/>
      <c r="D15" s="23"/>
      <c r="E15" s="72"/>
      <c r="F15" s="72"/>
      <c r="G15" s="23"/>
      <c r="H15" s="72"/>
      <c r="I15" s="72"/>
      <c r="J15" s="23"/>
      <c r="K15" s="72"/>
      <c r="L15" s="72"/>
      <c r="M15" s="23"/>
      <c r="N15" s="72"/>
      <c r="O15" s="72"/>
      <c r="P15" s="23"/>
      <c r="Q15" s="23"/>
      <c r="R15" s="23"/>
      <c r="S15" s="25"/>
      <c r="U15" s="1" t="s">
        <v>19</v>
      </c>
      <c r="V15" s="1" t="s">
        <v>26</v>
      </c>
      <c r="W15" s="1" t="s">
        <v>22</v>
      </c>
      <c r="X15" s="4">
        <f>VLOOKUP(AB2,入力画面!A:S,12,FALSE)/1000</f>
        <v>4.6363999999999995E-2</v>
      </c>
    </row>
    <row r="16" spans="2:28" ht="13.15" customHeight="1" x14ac:dyDescent="0.15">
      <c r="B16" s="56" t="s">
        <v>18</v>
      </c>
      <c r="C16" s="72"/>
      <c r="D16" s="23" t="s">
        <v>1</v>
      </c>
      <c r="E16" s="72">
        <v>0.36</v>
      </c>
      <c r="F16" s="72"/>
      <c r="G16" s="23" t="s">
        <v>2</v>
      </c>
      <c r="H16" s="72" t="s">
        <v>19</v>
      </c>
      <c r="I16" s="72"/>
      <c r="J16" s="23" t="s">
        <v>15</v>
      </c>
      <c r="K16" s="72" t="s">
        <v>20</v>
      </c>
      <c r="L16" s="72"/>
      <c r="M16" s="23" t="s">
        <v>14</v>
      </c>
      <c r="N16" s="72">
        <v>0.5</v>
      </c>
      <c r="O16" s="72"/>
      <c r="P16" s="23"/>
      <c r="Q16" s="23"/>
      <c r="R16" s="23"/>
      <c r="S16" s="25"/>
      <c r="U16" s="1" t="s">
        <v>20</v>
      </c>
      <c r="V16" s="1" t="s">
        <v>27</v>
      </c>
      <c r="W16" s="1" t="s">
        <v>10</v>
      </c>
      <c r="X16" s="4">
        <f>VLOOKUP(AB2,入力画面!A:S,16,FALSE)</f>
        <v>4.098007074454269E-3</v>
      </c>
    </row>
    <row r="17" spans="2:24" ht="13.15" customHeight="1" x14ac:dyDescent="0.15">
      <c r="B17" s="29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0"/>
    </row>
    <row r="18" spans="2:24" ht="13.15" customHeight="1" x14ac:dyDescent="0.15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U18" s="1" t="s">
        <v>3</v>
      </c>
      <c r="V18" s="1" t="s">
        <v>7</v>
      </c>
      <c r="W18" s="1" t="s">
        <v>10</v>
      </c>
      <c r="X18" s="3">
        <f>P30/M30</f>
        <v>0.64728820339983095</v>
      </c>
    </row>
    <row r="19" spans="2:24" ht="13.15" customHeight="1" x14ac:dyDescent="0.15">
      <c r="B19" s="5"/>
      <c r="C19" s="84" t="s">
        <v>28</v>
      </c>
      <c r="D19" s="84"/>
      <c r="E19" s="84"/>
      <c r="F19" s="84"/>
      <c r="G19" s="84"/>
      <c r="H19" s="84"/>
      <c r="I19" s="84"/>
      <c r="J19" s="84" t="s">
        <v>7</v>
      </c>
      <c r="K19" s="84"/>
      <c r="L19" s="84"/>
      <c r="M19" s="84" t="s">
        <v>35</v>
      </c>
      <c r="N19" s="84"/>
      <c r="O19" s="84"/>
      <c r="P19" s="84" t="s">
        <v>36</v>
      </c>
      <c r="Q19" s="84"/>
      <c r="R19" s="84"/>
      <c r="S19" s="6"/>
      <c r="U19" s="1" t="s">
        <v>5</v>
      </c>
      <c r="V19" s="1" t="s">
        <v>9</v>
      </c>
      <c r="W19" s="1" t="s">
        <v>12</v>
      </c>
      <c r="X19" s="3">
        <f>M30/10000</f>
        <v>8.9486800000000005E-2</v>
      </c>
    </row>
    <row r="20" spans="2:24" ht="13.15" customHeight="1" x14ac:dyDescent="0.15">
      <c r="B20" s="5"/>
      <c r="C20" s="84"/>
      <c r="D20" s="84"/>
      <c r="E20" s="84"/>
      <c r="F20" s="84"/>
      <c r="G20" s="84"/>
      <c r="H20" s="84"/>
      <c r="I20" s="84"/>
      <c r="J20" s="7" t="s">
        <v>3</v>
      </c>
      <c r="K20" s="85"/>
      <c r="L20" s="86"/>
      <c r="M20" s="7" t="s">
        <v>5</v>
      </c>
      <c r="N20" s="85" t="s">
        <v>54</v>
      </c>
      <c r="O20" s="86"/>
      <c r="P20" s="7"/>
      <c r="Q20" s="85" t="s">
        <v>54</v>
      </c>
      <c r="R20" s="86"/>
      <c r="S20" s="6"/>
    </row>
    <row r="21" spans="2:24" ht="13.15" customHeight="1" x14ac:dyDescent="0.15">
      <c r="B21" s="5"/>
      <c r="C21" s="76" t="s">
        <v>29</v>
      </c>
      <c r="D21" s="76"/>
      <c r="E21" s="76"/>
      <c r="F21" s="76"/>
      <c r="G21" s="76"/>
      <c r="H21" s="76"/>
      <c r="I21" s="76"/>
      <c r="J21" s="77">
        <v>1</v>
      </c>
      <c r="K21" s="77"/>
      <c r="L21" s="77"/>
      <c r="M21" s="78">
        <f>VLOOKUP(AB2,入力画面!A:S,5,FALSE)</f>
        <v>342.34800000000001</v>
      </c>
      <c r="N21" s="78"/>
      <c r="O21" s="78"/>
      <c r="P21" s="79">
        <f t="shared" ref="P21:P29" si="0">J21*M21</f>
        <v>342.34800000000001</v>
      </c>
      <c r="Q21" s="79"/>
      <c r="R21" s="79"/>
      <c r="S21" s="6"/>
    </row>
    <row r="22" spans="2:24" ht="13.15" customHeight="1" x14ac:dyDescent="0.15">
      <c r="B22" s="5"/>
      <c r="C22" s="76" t="s">
        <v>30</v>
      </c>
      <c r="D22" s="76"/>
      <c r="E22" s="76"/>
      <c r="F22" s="76"/>
      <c r="G22" s="76"/>
      <c r="H22" s="76"/>
      <c r="I22" s="76"/>
      <c r="J22" s="77">
        <v>0.9</v>
      </c>
      <c r="K22" s="77"/>
      <c r="L22" s="77"/>
      <c r="M22" s="78">
        <f>VLOOKUP(AB2,入力画面!A:S,7,FALSE)</f>
        <v>0</v>
      </c>
      <c r="N22" s="78"/>
      <c r="O22" s="78"/>
      <c r="P22" s="79">
        <f t="shared" si="0"/>
        <v>0</v>
      </c>
      <c r="Q22" s="79"/>
      <c r="R22" s="79"/>
      <c r="S22" s="6"/>
    </row>
    <row r="23" spans="2:24" ht="13.15" customHeight="1" x14ac:dyDescent="0.15">
      <c r="B23" s="5"/>
      <c r="C23" s="76" t="s">
        <v>31</v>
      </c>
      <c r="D23" s="76"/>
      <c r="E23" s="76"/>
      <c r="F23" s="76"/>
      <c r="G23" s="76"/>
      <c r="H23" s="76"/>
      <c r="I23" s="76"/>
      <c r="J23" s="77">
        <v>0.6</v>
      </c>
      <c r="K23" s="77"/>
      <c r="L23" s="77"/>
      <c r="M23" s="78">
        <f>VLOOKUP(AB2,入力画面!A:S,8,FALSE)</f>
        <v>282.17</v>
      </c>
      <c r="N23" s="78"/>
      <c r="O23" s="78"/>
      <c r="P23" s="79">
        <f t="shared" si="0"/>
        <v>169.30199999999999</v>
      </c>
      <c r="Q23" s="79"/>
      <c r="R23" s="79"/>
      <c r="S23" s="6"/>
    </row>
    <row r="24" spans="2:24" ht="13.15" customHeight="1" x14ac:dyDescent="0.15">
      <c r="B24" s="5"/>
      <c r="C24" s="76" t="s">
        <v>32</v>
      </c>
      <c r="D24" s="76"/>
      <c r="E24" s="76"/>
      <c r="F24" s="76"/>
      <c r="G24" s="76"/>
      <c r="H24" s="76"/>
      <c r="I24" s="76"/>
      <c r="J24" s="77">
        <v>0.25</v>
      </c>
      <c r="K24" s="77"/>
      <c r="L24" s="77"/>
      <c r="M24" s="78">
        <f>VLOOKUP(AB2,入力画面!A:S,9,FALSE)</f>
        <v>0</v>
      </c>
      <c r="N24" s="78"/>
      <c r="O24" s="78"/>
      <c r="P24" s="79">
        <f t="shared" si="0"/>
        <v>0</v>
      </c>
      <c r="Q24" s="79"/>
      <c r="R24" s="79"/>
      <c r="S24" s="6"/>
    </row>
    <row r="25" spans="2:24" ht="13.15" customHeight="1" x14ac:dyDescent="0.15">
      <c r="B25" s="5"/>
      <c r="C25" s="76" t="s">
        <v>33</v>
      </c>
      <c r="D25" s="76"/>
      <c r="E25" s="76"/>
      <c r="F25" s="76"/>
      <c r="G25" s="76"/>
      <c r="H25" s="76"/>
      <c r="I25" s="76"/>
      <c r="J25" s="77">
        <v>0.25</v>
      </c>
      <c r="K25" s="77"/>
      <c r="L25" s="77"/>
      <c r="M25" s="78">
        <f>VLOOKUP(AB2,入力画面!A:S,6,FALSE)</f>
        <v>270.35000000000002</v>
      </c>
      <c r="N25" s="78"/>
      <c r="O25" s="78"/>
      <c r="P25" s="79">
        <f t="shared" si="0"/>
        <v>67.587500000000006</v>
      </c>
      <c r="Q25" s="79"/>
      <c r="R25" s="79"/>
      <c r="S25" s="6"/>
    </row>
    <row r="26" spans="2:24" ht="13.15" customHeight="1" x14ac:dyDescent="0.15">
      <c r="B26" s="5"/>
      <c r="C26" s="76" t="s">
        <v>34</v>
      </c>
      <c r="D26" s="76"/>
      <c r="E26" s="76"/>
      <c r="F26" s="76"/>
      <c r="G26" s="76"/>
      <c r="H26" s="76"/>
      <c r="I26" s="76"/>
      <c r="J26" s="77">
        <v>0.2</v>
      </c>
      <c r="K26" s="77"/>
      <c r="L26" s="77"/>
      <c r="M26" s="78">
        <f>VLOOKUP(AB2,入力画面!A:S,10,FALSE)</f>
        <v>0</v>
      </c>
      <c r="N26" s="78"/>
      <c r="O26" s="78"/>
      <c r="P26" s="79">
        <f t="shared" si="0"/>
        <v>0</v>
      </c>
      <c r="Q26" s="79"/>
      <c r="R26" s="79"/>
      <c r="S26" s="6"/>
    </row>
    <row r="27" spans="2:24" ht="13.15" customHeight="1" x14ac:dyDescent="0.15">
      <c r="B27" s="5"/>
      <c r="C27" s="76" t="s">
        <v>65</v>
      </c>
      <c r="D27" s="76"/>
      <c r="E27" s="76"/>
      <c r="F27" s="76"/>
      <c r="G27" s="76"/>
      <c r="H27" s="76"/>
      <c r="I27" s="76"/>
      <c r="J27" s="77">
        <v>1</v>
      </c>
      <c r="K27" s="77"/>
      <c r="L27" s="77"/>
      <c r="M27" s="78">
        <f>VLOOKUP(AB2,入力画面!A:S,11,FALSE)</f>
        <v>0</v>
      </c>
      <c r="N27" s="78"/>
      <c r="O27" s="78"/>
      <c r="P27" s="79">
        <f t="shared" si="0"/>
        <v>0</v>
      </c>
      <c r="Q27" s="79"/>
      <c r="R27" s="79"/>
      <c r="S27" s="6"/>
    </row>
    <row r="28" spans="2:24" ht="13.15" customHeight="1" x14ac:dyDescent="0.15">
      <c r="B28" s="5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8"/>
      <c r="N28" s="78"/>
      <c r="O28" s="78"/>
      <c r="P28" s="79">
        <f t="shared" si="0"/>
        <v>0</v>
      </c>
      <c r="Q28" s="79"/>
      <c r="R28" s="79"/>
      <c r="S28" s="6"/>
    </row>
    <row r="29" spans="2:24" ht="13.15" customHeight="1" thickBot="1" x14ac:dyDescent="0.2">
      <c r="B29" s="5"/>
      <c r="C29" s="80"/>
      <c r="D29" s="80"/>
      <c r="E29" s="80"/>
      <c r="F29" s="80"/>
      <c r="G29" s="80"/>
      <c r="H29" s="80"/>
      <c r="I29" s="80"/>
      <c r="J29" s="81"/>
      <c r="K29" s="81"/>
      <c r="L29" s="81"/>
      <c r="M29" s="82"/>
      <c r="N29" s="82"/>
      <c r="O29" s="82"/>
      <c r="P29" s="83">
        <f t="shared" si="0"/>
        <v>0</v>
      </c>
      <c r="Q29" s="83"/>
      <c r="R29" s="83"/>
      <c r="S29" s="6"/>
    </row>
    <row r="30" spans="2:24" ht="13.15" customHeight="1" thickTop="1" x14ac:dyDescent="0.15">
      <c r="B30" s="5"/>
      <c r="C30" s="74" t="s">
        <v>37</v>
      </c>
      <c r="D30" s="74"/>
      <c r="E30" s="74"/>
      <c r="F30" s="74"/>
      <c r="G30" s="74"/>
      <c r="H30" s="74"/>
      <c r="I30" s="74"/>
      <c r="J30" s="74"/>
      <c r="K30" s="74"/>
      <c r="L30" s="74"/>
      <c r="M30" s="75">
        <f>SUM(M21:O29)</f>
        <v>894.86800000000005</v>
      </c>
      <c r="N30" s="75"/>
      <c r="O30" s="75"/>
      <c r="P30" s="75">
        <f>SUM(P21:Q29)</f>
        <v>579.23749999999995</v>
      </c>
      <c r="Q30" s="75"/>
      <c r="R30" s="75"/>
      <c r="S30" s="6"/>
    </row>
    <row r="31" spans="2:24" ht="13.15" customHeight="1" x14ac:dyDescent="0.15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</row>
    <row r="33" spans="2:24" ht="18" customHeight="1" x14ac:dyDescent="0.15">
      <c r="B33" s="65" t="s">
        <v>62</v>
      </c>
      <c r="C33" s="66"/>
      <c r="D33" s="66"/>
      <c r="E33" s="66"/>
      <c r="F33" s="66"/>
      <c r="G33" s="67"/>
    </row>
    <row r="34" spans="2:24" ht="13.15" customHeight="1" x14ac:dyDescent="0.15">
      <c r="B34" s="2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8"/>
      <c r="U34" s="1" t="s">
        <v>0</v>
      </c>
      <c r="V34" s="1" t="s">
        <v>42</v>
      </c>
      <c r="W34" s="1" t="s">
        <v>41</v>
      </c>
      <c r="X34" s="3">
        <f>X35*X36</f>
        <v>6.4983741088323332E-2</v>
      </c>
    </row>
    <row r="35" spans="2:24" ht="13.15" customHeight="1" x14ac:dyDescent="0.15">
      <c r="B35" s="56" t="s">
        <v>60</v>
      </c>
      <c r="C35" s="72"/>
      <c r="D35" s="23" t="s">
        <v>1</v>
      </c>
      <c r="E35" s="72" t="s">
        <v>38</v>
      </c>
      <c r="F35" s="72"/>
      <c r="G35" s="23" t="s">
        <v>2</v>
      </c>
      <c r="H35" s="72" t="s">
        <v>39</v>
      </c>
      <c r="I35" s="72"/>
      <c r="J35" s="23"/>
      <c r="K35" s="72"/>
      <c r="L35" s="72"/>
      <c r="M35" s="23"/>
      <c r="N35" s="72"/>
      <c r="O35" s="72"/>
      <c r="P35" s="23"/>
      <c r="Q35" s="72"/>
      <c r="R35" s="72"/>
      <c r="S35" s="25"/>
      <c r="U35" s="1" t="s">
        <v>38</v>
      </c>
      <c r="V35" s="1" t="s">
        <v>43</v>
      </c>
      <c r="W35" s="1" t="s">
        <v>54</v>
      </c>
      <c r="X35" s="3">
        <f>X44</f>
        <v>7.1999999999999995E-2</v>
      </c>
    </row>
    <row r="36" spans="2:24" ht="13.15" customHeight="1" x14ac:dyDescent="0.15">
      <c r="B36" s="56"/>
      <c r="C36" s="72"/>
      <c r="D36" s="23"/>
      <c r="E36" s="72"/>
      <c r="F36" s="72"/>
      <c r="G36" s="23"/>
      <c r="H36" s="72"/>
      <c r="I36" s="72"/>
      <c r="J36" s="23"/>
      <c r="K36" s="72"/>
      <c r="L36" s="72"/>
      <c r="M36" s="23"/>
      <c r="N36" s="72"/>
      <c r="O36" s="72"/>
      <c r="P36" s="23"/>
      <c r="Q36" s="72"/>
      <c r="R36" s="72"/>
      <c r="S36" s="25"/>
      <c r="U36" s="1" t="s">
        <v>39</v>
      </c>
      <c r="V36" s="1" t="s">
        <v>44</v>
      </c>
      <c r="W36" s="1" t="s">
        <v>40</v>
      </c>
      <c r="X36" s="3">
        <f>X38</f>
        <v>0.90255195956004641</v>
      </c>
    </row>
    <row r="37" spans="2:24" ht="13.15" customHeight="1" x14ac:dyDescent="0.15">
      <c r="B37" s="56" t="s">
        <v>39</v>
      </c>
      <c r="C37" s="72"/>
      <c r="D37" s="23" t="s">
        <v>1</v>
      </c>
      <c r="E37" s="73">
        <v>1</v>
      </c>
      <c r="F37" s="73"/>
      <c r="G37" s="23" t="s">
        <v>2</v>
      </c>
      <c r="H37" s="72" t="s">
        <v>46</v>
      </c>
      <c r="I37" s="72"/>
      <c r="J37" s="23" t="s">
        <v>14</v>
      </c>
      <c r="K37" s="73">
        <v>2</v>
      </c>
      <c r="L37" s="73"/>
      <c r="M37" s="23" t="s">
        <v>2</v>
      </c>
      <c r="N37" s="72" t="s">
        <v>47</v>
      </c>
      <c r="O37" s="72"/>
      <c r="P37" s="23" t="s">
        <v>14</v>
      </c>
      <c r="Q37" s="73">
        <v>1</v>
      </c>
      <c r="R37" s="73"/>
      <c r="S37" s="25"/>
    </row>
    <row r="38" spans="2:24" ht="13.15" customHeight="1" x14ac:dyDescent="0.15">
      <c r="B38" s="56"/>
      <c r="C38" s="72"/>
      <c r="D38" s="23"/>
      <c r="E38" s="72" t="s">
        <v>45</v>
      </c>
      <c r="F38" s="72"/>
      <c r="G38" s="23"/>
      <c r="H38" s="72"/>
      <c r="I38" s="72"/>
      <c r="J38" s="23"/>
      <c r="K38" s="72">
        <v>3</v>
      </c>
      <c r="L38" s="72"/>
      <c r="M38" s="23"/>
      <c r="N38" s="72"/>
      <c r="O38" s="72"/>
      <c r="P38" s="23"/>
      <c r="Q38" s="72">
        <v>2</v>
      </c>
      <c r="R38" s="72"/>
      <c r="S38" s="25"/>
      <c r="U38" s="1" t="s">
        <v>39</v>
      </c>
      <c r="V38" s="1" t="s">
        <v>44</v>
      </c>
      <c r="W38" s="1" t="s">
        <v>40</v>
      </c>
      <c r="X38" s="3">
        <f>E37/X39*X40^(K37/K38)*X41^(Q37/Q38)</f>
        <v>0.90255195956004641</v>
      </c>
    </row>
    <row r="39" spans="2:24" ht="13.15" customHeight="1" x14ac:dyDescent="0.15">
      <c r="B39" s="56"/>
      <c r="C39" s="72"/>
      <c r="D39" s="23"/>
      <c r="E39" s="72"/>
      <c r="F39" s="72"/>
      <c r="G39" s="23"/>
      <c r="H39" s="72"/>
      <c r="I39" s="72"/>
      <c r="J39" s="23"/>
      <c r="K39" s="72"/>
      <c r="L39" s="72"/>
      <c r="M39" s="23"/>
      <c r="N39" s="72"/>
      <c r="O39" s="72"/>
      <c r="P39" s="23"/>
      <c r="Q39" s="72"/>
      <c r="R39" s="72"/>
      <c r="S39" s="25"/>
      <c r="U39" s="1" t="s">
        <v>45</v>
      </c>
      <c r="V39" s="1" t="s">
        <v>50</v>
      </c>
      <c r="W39" s="1" t="s">
        <v>10</v>
      </c>
      <c r="X39" s="4">
        <v>1.2999999999999999E-2</v>
      </c>
    </row>
    <row r="40" spans="2:24" ht="13.15" customHeight="1" x14ac:dyDescent="0.15">
      <c r="B40" s="56" t="s">
        <v>46</v>
      </c>
      <c r="C40" s="72"/>
      <c r="D40" s="23" t="s">
        <v>1</v>
      </c>
      <c r="E40" s="72" t="s">
        <v>38</v>
      </c>
      <c r="F40" s="72"/>
      <c r="G40" s="23" t="s">
        <v>15</v>
      </c>
      <c r="H40" s="72" t="s">
        <v>49</v>
      </c>
      <c r="I40" s="72"/>
      <c r="J40" s="23"/>
      <c r="K40" s="72"/>
      <c r="L40" s="72"/>
      <c r="M40" s="23"/>
      <c r="N40" s="72"/>
      <c r="O40" s="72"/>
      <c r="P40" s="23"/>
      <c r="Q40" s="72"/>
      <c r="R40" s="72"/>
      <c r="S40" s="25"/>
      <c r="U40" s="1" t="s">
        <v>46</v>
      </c>
      <c r="V40" s="1" t="s">
        <v>51</v>
      </c>
      <c r="W40" s="1" t="s">
        <v>48</v>
      </c>
      <c r="X40" s="3">
        <f>X43</f>
        <v>9.2307692307692299E-2</v>
      </c>
    </row>
    <row r="41" spans="2:24" ht="13.15" customHeight="1" x14ac:dyDescent="0.15">
      <c r="B41" s="56"/>
      <c r="C41" s="72"/>
      <c r="D41" s="23"/>
      <c r="E41" s="72"/>
      <c r="F41" s="72"/>
      <c r="G41" s="23"/>
      <c r="H41" s="72"/>
      <c r="I41" s="72"/>
      <c r="J41" s="23"/>
      <c r="K41" s="72"/>
      <c r="L41" s="72"/>
      <c r="M41" s="23"/>
      <c r="N41" s="72"/>
      <c r="O41" s="72"/>
      <c r="P41" s="23"/>
      <c r="Q41" s="72"/>
      <c r="R41" s="72"/>
      <c r="S41" s="25"/>
      <c r="U41" s="1" t="s">
        <v>47</v>
      </c>
      <c r="V41" s="1" t="s">
        <v>52</v>
      </c>
      <c r="W41" s="1" t="s">
        <v>10</v>
      </c>
      <c r="X41" s="4">
        <f>VLOOKUP(AB2,入力画面!A:S,17,FALSE)</f>
        <v>3.3E-3</v>
      </c>
    </row>
    <row r="42" spans="2:24" ht="13.15" customHeight="1" x14ac:dyDescent="0.15">
      <c r="B42" s="56" t="s">
        <v>38</v>
      </c>
      <c r="C42" s="72"/>
      <c r="D42" s="23" t="s">
        <v>1</v>
      </c>
      <c r="E42" s="72" t="s">
        <v>55</v>
      </c>
      <c r="F42" s="72"/>
      <c r="G42" s="23" t="s">
        <v>2</v>
      </c>
      <c r="H42" s="72">
        <v>0.8</v>
      </c>
      <c r="I42" s="72"/>
      <c r="J42" s="23" t="s">
        <v>2</v>
      </c>
      <c r="K42" s="72" t="s">
        <v>56</v>
      </c>
      <c r="L42" s="72"/>
      <c r="M42" s="23"/>
      <c r="N42" s="72"/>
      <c r="O42" s="72"/>
      <c r="P42" s="23"/>
      <c r="Q42" s="72"/>
      <c r="R42" s="72"/>
      <c r="S42" s="25"/>
    </row>
    <row r="43" spans="2:24" ht="13.15" customHeight="1" x14ac:dyDescent="0.15">
      <c r="B43" s="56"/>
      <c r="C43" s="72"/>
      <c r="D43" s="23"/>
      <c r="E43" s="72"/>
      <c r="F43" s="72"/>
      <c r="G43" s="23"/>
      <c r="H43" s="72"/>
      <c r="I43" s="72"/>
      <c r="J43" s="23"/>
      <c r="K43" s="72"/>
      <c r="L43" s="72"/>
      <c r="M43" s="23"/>
      <c r="N43" s="72"/>
      <c r="O43" s="72"/>
      <c r="P43" s="23"/>
      <c r="Q43" s="72"/>
      <c r="R43" s="72"/>
      <c r="S43" s="25"/>
      <c r="U43" s="1" t="s">
        <v>46</v>
      </c>
      <c r="V43" s="1" t="s">
        <v>51</v>
      </c>
      <c r="W43" s="1" t="s">
        <v>48</v>
      </c>
      <c r="X43" s="3">
        <f>X44/X45</f>
        <v>9.2307692307692299E-2</v>
      </c>
    </row>
    <row r="44" spans="2:24" ht="13.15" customHeight="1" x14ac:dyDescent="0.15">
      <c r="B44" s="56" t="s">
        <v>49</v>
      </c>
      <c r="C44" s="72"/>
      <c r="D44" s="23" t="s">
        <v>1</v>
      </c>
      <c r="E44" s="72" t="s">
        <v>55</v>
      </c>
      <c r="F44" s="72"/>
      <c r="G44" s="23" t="s">
        <v>16</v>
      </c>
      <c r="H44" s="72">
        <v>0.8</v>
      </c>
      <c r="I44" s="72"/>
      <c r="J44" s="23" t="s">
        <v>2</v>
      </c>
      <c r="K44" s="72" t="s">
        <v>56</v>
      </c>
      <c r="L44" s="72"/>
      <c r="M44" s="23" t="s">
        <v>2</v>
      </c>
      <c r="N44" s="72">
        <v>2</v>
      </c>
      <c r="O44" s="72"/>
      <c r="P44" s="23"/>
      <c r="Q44" s="72"/>
      <c r="R44" s="72"/>
      <c r="S44" s="25"/>
      <c r="U44" s="1" t="s">
        <v>38</v>
      </c>
      <c r="V44" s="1" t="s">
        <v>43</v>
      </c>
      <c r="W44" s="1" t="s">
        <v>54</v>
      </c>
      <c r="X44" s="3">
        <f>X46*H42*X47</f>
        <v>7.1999999999999995E-2</v>
      </c>
    </row>
    <row r="45" spans="2:24" ht="13.15" customHeight="1" x14ac:dyDescent="0.15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5"/>
      <c r="U45" s="1" t="s">
        <v>49</v>
      </c>
      <c r="V45" s="1" t="s">
        <v>53</v>
      </c>
      <c r="W45" s="1" t="s">
        <v>48</v>
      </c>
      <c r="X45" s="3">
        <f>X46+H44*X47*N44</f>
        <v>0.78</v>
      </c>
    </row>
    <row r="46" spans="2:24" ht="13.15" customHeight="1" x14ac:dyDescent="0.15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5"/>
      <c r="U46" s="1" t="s">
        <v>55</v>
      </c>
      <c r="V46" s="1" t="s">
        <v>57</v>
      </c>
      <c r="W46" s="1" t="s">
        <v>48</v>
      </c>
      <c r="X46" s="4">
        <f>VLOOKUP(AB2,入力画面!A:S,18,FALSE)</f>
        <v>0.3</v>
      </c>
    </row>
    <row r="47" spans="2:24" ht="13.15" customHeight="1" x14ac:dyDescent="0.15">
      <c r="B47" s="2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30"/>
      <c r="U47" s="1" t="s">
        <v>56</v>
      </c>
      <c r="V47" s="1" t="s">
        <v>58</v>
      </c>
      <c r="W47" s="1" t="s">
        <v>48</v>
      </c>
      <c r="X47" s="4">
        <f>VLOOKUP(AB2,入力画面!A:S,19,FALSE)</f>
        <v>0.3</v>
      </c>
    </row>
    <row r="48" spans="2:24" ht="13.15" customHeight="1" x14ac:dyDescent="0.15">
      <c r="P48" s="11"/>
      <c r="Q48" s="11"/>
      <c r="R48" s="11"/>
      <c r="S48" s="11"/>
    </row>
    <row r="49" spans="2:24" ht="18" customHeight="1" x14ac:dyDescent="0.15">
      <c r="B49" s="65" t="s">
        <v>63</v>
      </c>
      <c r="C49" s="66"/>
      <c r="D49" s="66"/>
      <c r="E49" s="66"/>
      <c r="F49" s="66"/>
      <c r="G49" s="67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24" ht="13.15" customHeight="1" x14ac:dyDescent="0.15">
      <c r="B50" s="2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8"/>
      <c r="U50" s="1" t="s">
        <v>59</v>
      </c>
      <c r="V50" s="1" t="s">
        <v>6</v>
      </c>
      <c r="W50" s="1" t="s">
        <v>41</v>
      </c>
      <c r="X50" s="3">
        <f>X6</f>
        <v>1.8978346533237173E-2</v>
      </c>
    </row>
    <row r="51" spans="2:24" ht="13.15" customHeight="1" x14ac:dyDescent="0.15">
      <c r="B51" s="22"/>
      <c r="C51" s="68" t="s">
        <v>59</v>
      </c>
      <c r="D51" s="69"/>
      <c r="E51" s="69"/>
      <c r="F51" s="69"/>
      <c r="G51" s="70"/>
      <c r="H51" s="71" t="str">
        <f>IF(C52&gt;I52,"&gt;","&lt;")</f>
        <v>&lt;</v>
      </c>
      <c r="I51" s="68" t="s">
        <v>60</v>
      </c>
      <c r="J51" s="69"/>
      <c r="K51" s="26" t="s">
        <v>15</v>
      </c>
      <c r="L51" s="69">
        <v>2</v>
      </c>
      <c r="M51" s="70"/>
      <c r="N51" s="23"/>
      <c r="O51" s="72" t="s">
        <v>64</v>
      </c>
      <c r="P51" s="23"/>
      <c r="Q51" s="58" t="str">
        <f>IF(H51="&lt;","OK","NG")</f>
        <v>OK</v>
      </c>
      <c r="R51" s="59"/>
      <c r="S51" s="25"/>
      <c r="U51" s="1" t="s">
        <v>60</v>
      </c>
      <c r="V51" s="1" t="s">
        <v>42</v>
      </c>
      <c r="W51" s="1" t="s">
        <v>41</v>
      </c>
      <c r="X51" s="3">
        <f>X34</f>
        <v>6.4983741088323332E-2</v>
      </c>
    </row>
    <row r="52" spans="2:24" ht="13.15" customHeight="1" x14ac:dyDescent="0.15">
      <c r="B52" s="22"/>
      <c r="C52" s="62">
        <f>X50</f>
        <v>1.8978346533237173E-2</v>
      </c>
      <c r="D52" s="63"/>
      <c r="E52" s="63"/>
      <c r="F52" s="63"/>
      <c r="G52" s="64"/>
      <c r="H52" s="71"/>
      <c r="I52" s="62">
        <f>X51/L51</f>
        <v>3.2491870544161666E-2</v>
      </c>
      <c r="J52" s="63"/>
      <c r="K52" s="63"/>
      <c r="L52" s="63"/>
      <c r="M52" s="64"/>
      <c r="N52" s="23"/>
      <c r="O52" s="72"/>
      <c r="P52" s="23"/>
      <c r="Q52" s="60"/>
      <c r="R52" s="61"/>
      <c r="S52" s="25"/>
    </row>
    <row r="53" spans="2:24" ht="13.15" customHeight="1" x14ac:dyDescent="0.1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5"/>
    </row>
    <row r="54" spans="2:24" ht="13.15" customHeight="1" x14ac:dyDescent="0.15">
      <c r="B54" s="56" t="str">
        <f t="shared" ref="B54:B63" si="1">IF(N$54=M54,"Q1","")</f>
        <v/>
      </c>
      <c r="C54" s="57"/>
      <c r="D54" s="12"/>
      <c r="E54" s="22"/>
      <c r="F54" s="23"/>
      <c r="G54" s="23"/>
      <c r="H54" s="23"/>
      <c r="I54" s="23"/>
      <c r="J54" s="23"/>
      <c r="K54" s="12"/>
      <c r="L54" s="18"/>
      <c r="M54" s="18">
        <v>10</v>
      </c>
      <c r="N54" s="18">
        <f>ROUNDUP(X50/X51*H42*10,0)</f>
        <v>3</v>
      </c>
      <c r="O54" s="23"/>
      <c r="P54" s="23"/>
      <c r="Q54" s="23"/>
      <c r="R54" s="23"/>
      <c r="S54" s="25"/>
    </row>
    <row r="55" spans="2:24" ht="13.15" customHeight="1" x14ac:dyDescent="0.15">
      <c r="B55" s="56" t="str">
        <f t="shared" si="1"/>
        <v/>
      </c>
      <c r="C55" s="57"/>
      <c r="D55" s="13"/>
      <c r="E55" s="29"/>
      <c r="F55" s="24"/>
      <c r="G55" s="24"/>
      <c r="H55" s="24"/>
      <c r="I55" s="24"/>
      <c r="J55" s="24"/>
      <c r="K55" s="13"/>
      <c r="L55" s="18"/>
      <c r="M55" s="18">
        <v>9</v>
      </c>
      <c r="N55" s="18"/>
      <c r="O55" s="23"/>
      <c r="P55" s="23"/>
      <c r="Q55" s="23"/>
      <c r="R55" s="23"/>
      <c r="S55" s="25"/>
    </row>
    <row r="56" spans="2:24" ht="13.15" customHeight="1" x14ac:dyDescent="0.15">
      <c r="B56" s="56" t="str">
        <f t="shared" si="1"/>
        <v/>
      </c>
      <c r="C56" s="57"/>
      <c r="D56" s="13"/>
      <c r="E56" s="23"/>
      <c r="F56" s="23"/>
      <c r="G56" s="23"/>
      <c r="H56" s="23"/>
      <c r="I56" s="23"/>
      <c r="J56" s="23"/>
      <c r="K56" s="13"/>
      <c r="L56" s="18"/>
      <c r="M56" s="18">
        <v>8</v>
      </c>
      <c r="N56" s="18"/>
      <c r="O56" s="23"/>
      <c r="P56" s="23"/>
      <c r="Q56" s="23"/>
      <c r="R56" s="23"/>
      <c r="S56" s="25"/>
    </row>
    <row r="57" spans="2:24" ht="13.15" customHeight="1" x14ac:dyDescent="0.15">
      <c r="B57" s="56" t="str">
        <f t="shared" si="1"/>
        <v/>
      </c>
      <c r="C57" s="57"/>
      <c r="D57" s="13"/>
      <c r="E57" s="23"/>
      <c r="F57" s="23"/>
      <c r="G57" s="23"/>
      <c r="H57" s="23"/>
      <c r="I57" s="23"/>
      <c r="J57" s="23"/>
      <c r="K57" s="13"/>
      <c r="L57" s="18"/>
      <c r="M57" s="18">
        <v>7</v>
      </c>
      <c r="N57" s="18"/>
      <c r="O57" s="23"/>
      <c r="P57" s="23"/>
      <c r="Q57" s="23"/>
      <c r="R57" s="23"/>
      <c r="S57" s="25"/>
    </row>
    <row r="58" spans="2:24" ht="13.15" customHeight="1" x14ac:dyDescent="0.15">
      <c r="B58" s="56" t="str">
        <f t="shared" si="1"/>
        <v/>
      </c>
      <c r="C58" s="57"/>
      <c r="D58" s="13"/>
      <c r="E58" s="23"/>
      <c r="F58" s="23"/>
      <c r="G58" s="23"/>
      <c r="H58" s="23"/>
      <c r="I58" s="23"/>
      <c r="J58" s="23"/>
      <c r="K58" s="13"/>
      <c r="L58" s="18"/>
      <c r="M58" s="18">
        <v>6</v>
      </c>
      <c r="N58" s="18"/>
      <c r="O58" s="23"/>
      <c r="P58" s="23"/>
      <c r="Q58" s="23"/>
      <c r="R58" s="23"/>
      <c r="S58" s="25"/>
    </row>
    <row r="59" spans="2:24" ht="13.15" customHeight="1" x14ac:dyDescent="0.15">
      <c r="B59" s="56" t="str">
        <f t="shared" si="1"/>
        <v/>
      </c>
      <c r="C59" s="57"/>
      <c r="D59" s="13"/>
      <c r="E59" s="14"/>
      <c r="F59" s="14"/>
      <c r="G59" s="14"/>
      <c r="H59" s="14"/>
      <c r="I59" s="14"/>
      <c r="J59" s="14"/>
      <c r="K59" s="13"/>
      <c r="L59" s="18"/>
      <c r="M59" s="18">
        <v>5</v>
      </c>
      <c r="N59" s="18"/>
      <c r="O59" s="23"/>
      <c r="P59" s="23"/>
      <c r="Q59" s="23"/>
      <c r="R59" s="23"/>
      <c r="S59" s="25"/>
    </row>
    <row r="60" spans="2:24" ht="13.15" customHeight="1" x14ac:dyDescent="0.15">
      <c r="B60" s="56" t="str">
        <f t="shared" si="1"/>
        <v/>
      </c>
      <c r="C60" s="57"/>
      <c r="D60" s="13"/>
      <c r="E60" s="23"/>
      <c r="F60" s="23"/>
      <c r="G60" s="23"/>
      <c r="H60" s="23"/>
      <c r="I60" s="23"/>
      <c r="J60" s="23"/>
      <c r="K60" s="13"/>
      <c r="L60" s="18"/>
      <c r="M60" s="18">
        <v>4</v>
      </c>
      <c r="N60" s="18"/>
      <c r="O60" s="23"/>
      <c r="P60" s="23"/>
      <c r="Q60" s="23"/>
      <c r="R60" s="23"/>
      <c r="S60" s="25"/>
    </row>
    <row r="61" spans="2:24" ht="13.15" customHeight="1" x14ac:dyDescent="0.15">
      <c r="B61" s="56" t="str">
        <f t="shared" si="1"/>
        <v>Q1</v>
      </c>
      <c r="C61" s="57"/>
      <c r="D61" s="13"/>
      <c r="E61" s="23"/>
      <c r="F61" s="23"/>
      <c r="G61" s="23"/>
      <c r="H61" s="23"/>
      <c r="I61" s="23"/>
      <c r="J61" s="23"/>
      <c r="K61" s="13"/>
      <c r="L61" s="18"/>
      <c r="M61" s="18">
        <v>3</v>
      </c>
      <c r="N61" s="18"/>
      <c r="O61" s="23"/>
      <c r="P61" s="23"/>
      <c r="Q61" s="23"/>
      <c r="R61" s="23"/>
      <c r="S61" s="25"/>
    </row>
    <row r="62" spans="2:24" ht="13.15" customHeight="1" x14ac:dyDescent="0.15">
      <c r="B62" s="56" t="str">
        <f t="shared" si="1"/>
        <v/>
      </c>
      <c r="C62" s="57"/>
      <c r="D62" s="13"/>
      <c r="E62" s="23"/>
      <c r="F62" s="23"/>
      <c r="G62" s="23"/>
      <c r="H62" s="23"/>
      <c r="I62" s="23"/>
      <c r="J62" s="23"/>
      <c r="K62" s="13"/>
      <c r="L62" s="18"/>
      <c r="M62" s="18">
        <v>2</v>
      </c>
      <c r="N62" s="18"/>
      <c r="O62" s="23"/>
      <c r="P62" s="23"/>
      <c r="Q62" s="23"/>
      <c r="R62" s="23"/>
      <c r="S62" s="25"/>
    </row>
    <row r="63" spans="2:24" ht="13.15" customHeight="1" x14ac:dyDescent="0.15">
      <c r="B63" s="56" t="str">
        <f t="shared" si="1"/>
        <v/>
      </c>
      <c r="C63" s="57"/>
      <c r="D63" s="13"/>
      <c r="E63" s="23"/>
      <c r="F63" s="23"/>
      <c r="G63" s="23"/>
      <c r="H63" s="23"/>
      <c r="I63" s="23"/>
      <c r="J63" s="23"/>
      <c r="K63" s="13"/>
      <c r="L63" s="18"/>
      <c r="M63" s="18">
        <v>1</v>
      </c>
      <c r="N63" s="18"/>
      <c r="O63" s="23"/>
      <c r="P63" s="23"/>
      <c r="Q63" s="23"/>
      <c r="R63" s="23"/>
      <c r="S63" s="25"/>
    </row>
    <row r="64" spans="2:24" ht="13.15" customHeight="1" x14ac:dyDescent="0.15">
      <c r="B64" s="22"/>
      <c r="C64" s="23"/>
      <c r="D64" s="15"/>
      <c r="E64" s="16"/>
      <c r="F64" s="16"/>
      <c r="G64" s="16"/>
      <c r="H64" s="16"/>
      <c r="I64" s="16"/>
      <c r="J64" s="16"/>
      <c r="K64" s="17"/>
      <c r="L64" s="18"/>
      <c r="M64" s="23"/>
      <c r="N64" s="23"/>
      <c r="O64" s="23"/>
      <c r="P64" s="23"/>
      <c r="Q64" s="23"/>
      <c r="R64" s="23"/>
      <c r="S64" s="25"/>
    </row>
    <row r="65" spans="2:19" ht="13.15" customHeight="1" x14ac:dyDescent="0.15">
      <c r="B65" s="2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30"/>
    </row>
  </sheetData>
  <mergeCells count="176">
    <mergeCell ref="B5:G5"/>
    <mergeCell ref="B7:C7"/>
    <mergeCell ref="E7:F7"/>
    <mergeCell ref="H7:I7"/>
    <mergeCell ref="K7:L7"/>
    <mergeCell ref="N7:O7"/>
    <mergeCell ref="B10:C10"/>
    <mergeCell ref="E10:L10"/>
    <mergeCell ref="N10:O10"/>
    <mergeCell ref="B11:C11"/>
    <mergeCell ref="E11:F11"/>
    <mergeCell ref="H11:I11"/>
    <mergeCell ref="K11:L11"/>
    <mergeCell ref="N11:O11"/>
    <mergeCell ref="B8:C8"/>
    <mergeCell ref="E8:F8"/>
    <mergeCell ref="H8:I8"/>
    <mergeCell ref="K8:L8"/>
    <mergeCell ref="N8:O8"/>
    <mergeCell ref="B9:C9"/>
    <mergeCell ref="E9:F9"/>
    <mergeCell ref="H9:I9"/>
    <mergeCell ref="K9:L9"/>
    <mergeCell ref="N9:O9"/>
    <mergeCell ref="B12:C12"/>
    <mergeCell ref="E12:F12"/>
    <mergeCell ref="H12:I12"/>
    <mergeCell ref="K12:L12"/>
    <mergeCell ref="N12:O12"/>
    <mergeCell ref="B13:C13"/>
    <mergeCell ref="E13:F13"/>
    <mergeCell ref="H13:I13"/>
    <mergeCell ref="K13:L13"/>
    <mergeCell ref="N13:O13"/>
    <mergeCell ref="B14:C14"/>
    <mergeCell ref="E14:F14"/>
    <mergeCell ref="H14:I14"/>
    <mergeCell ref="K14:L14"/>
    <mergeCell ref="N14:O14"/>
    <mergeCell ref="B15:C15"/>
    <mergeCell ref="E15:F15"/>
    <mergeCell ref="H15:I15"/>
    <mergeCell ref="K15:L15"/>
    <mergeCell ref="N15:O15"/>
    <mergeCell ref="P19:R19"/>
    <mergeCell ref="K20:L20"/>
    <mergeCell ref="N20:O20"/>
    <mergeCell ref="Q20:R20"/>
    <mergeCell ref="C21:I21"/>
    <mergeCell ref="J21:L21"/>
    <mergeCell ref="M21:O21"/>
    <mergeCell ref="P21:R21"/>
    <mergeCell ref="B16:C16"/>
    <mergeCell ref="E16:F16"/>
    <mergeCell ref="H16:I16"/>
    <mergeCell ref="K16:L16"/>
    <mergeCell ref="N16:O16"/>
    <mergeCell ref="C19:I20"/>
    <mergeCell ref="J19:L19"/>
    <mergeCell ref="M19:O19"/>
    <mergeCell ref="C24:I24"/>
    <mergeCell ref="J24:L24"/>
    <mergeCell ref="M24:O24"/>
    <mergeCell ref="P24:R24"/>
    <mergeCell ref="C25:I25"/>
    <mergeCell ref="J25:L25"/>
    <mergeCell ref="M25:O25"/>
    <mergeCell ref="P25:R25"/>
    <mergeCell ref="C22:I22"/>
    <mergeCell ref="J22:L22"/>
    <mergeCell ref="M22:O22"/>
    <mergeCell ref="P22:R22"/>
    <mergeCell ref="C23:I23"/>
    <mergeCell ref="J23:L23"/>
    <mergeCell ref="M23:O23"/>
    <mergeCell ref="P23:R23"/>
    <mergeCell ref="C28:I28"/>
    <mergeCell ref="J28:L28"/>
    <mergeCell ref="M28:O28"/>
    <mergeCell ref="P28:R28"/>
    <mergeCell ref="C29:I29"/>
    <mergeCell ref="J29:L29"/>
    <mergeCell ref="M29:O29"/>
    <mergeCell ref="P29:R29"/>
    <mergeCell ref="C26:I26"/>
    <mergeCell ref="J26:L26"/>
    <mergeCell ref="M26:O26"/>
    <mergeCell ref="P26:R26"/>
    <mergeCell ref="C27:I27"/>
    <mergeCell ref="J27:L27"/>
    <mergeCell ref="M27:O27"/>
    <mergeCell ref="P27:R27"/>
    <mergeCell ref="C30:I30"/>
    <mergeCell ref="J30:L30"/>
    <mergeCell ref="M30:O30"/>
    <mergeCell ref="P30:R30"/>
    <mergeCell ref="B33:G33"/>
    <mergeCell ref="B35:C35"/>
    <mergeCell ref="E35:F35"/>
    <mergeCell ref="H35:I35"/>
    <mergeCell ref="K35:L35"/>
    <mergeCell ref="N35:O35"/>
    <mergeCell ref="B37:C37"/>
    <mergeCell ref="E37:F37"/>
    <mergeCell ref="H37:I37"/>
    <mergeCell ref="K37:L37"/>
    <mergeCell ref="N37:O37"/>
    <mergeCell ref="Q37:R37"/>
    <mergeCell ref="Q35:R35"/>
    <mergeCell ref="B36:C36"/>
    <mergeCell ref="E36:F36"/>
    <mergeCell ref="H36:I36"/>
    <mergeCell ref="K36:L36"/>
    <mergeCell ref="N36:O36"/>
    <mergeCell ref="Q36:R36"/>
    <mergeCell ref="B39:C39"/>
    <mergeCell ref="E39:F39"/>
    <mergeCell ref="H39:I39"/>
    <mergeCell ref="K39:L39"/>
    <mergeCell ref="N39:O39"/>
    <mergeCell ref="Q39:R39"/>
    <mergeCell ref="B38:C38"/>
    <mergeCell ref="E38:F38"/>
    <mergeCell ref="H38:I38"/>
    <mergeCell ref="K38:L38"/>
    <mergeCell ref="N38:O38"/>
    <mergeCell ref="Q38:R38"/>
    <mergeCell ref="B41:C41"/>
    <mergeCell ref="E41:F41"/>
    <mergeCell ref="H41:I41"/>
    <mergeCell ref="K41:L41"/>
    <mergeCell ref="N41:O41"/>
    <mergeCell ref="Q41:R41"/>
    <mergeCell ref="B40:C40"/>
    <mergeCell ref="E40:F40"/>
    <mergeCell ref="H40:I40"/>
    <mergeCell ref="K40:L40"/>
    <mergeCell ref="N40:O40"/>
    <mergeCell ref="Q40:R40"/>
    <mergeCell ref="Q44:R44"/>
    <mergeCell ref="B43:C43"/>
    <mergeCell ref="E43:F43"/>
    <mergeCell ref="H43:I43"/>
    <mergeCell ref="K43:L43"/>
    <mergeCell ref="N43:O43"/>
    <mergeCell ref="Q43:R43"/>
    <mergeCell ref="B42:C42"/>
    <mergeCell ref="E42:F42"/>
    <mergeCell ref="H42:I42"/>
    <mergeCell ref="K42:L42"/>
    <mergeCell ref="N42:O42"/>
    <mergeCell ref="Q42:R42"/>
    <mergeCell ref="B49:G49"/>
    <mergeCell ref="C51:G51"/>
    <mergeCell ref="H51:H52"/>
    <mergeCell ref="I51:J51"/>
    <mergeCell ref="L51:M51"/>
    <mergeCell ref="O51:O52"/>
    <mergeCell ref="B44:C44"/>
    <mergeCell ref="E44:F44"/>
    <mergeCell ref="H44:I44"/>
    <mergeCell ref="K44:L44"/>
    <mergeCell ref="N44:O44"/>
    <mergeCell ref="B63:C63"/>
    <mergeCell ref="B57:C57"/>
    <mergeCell ref="B58:C58"/>
    <mergeCell ref="B59:C59"/>
    <mergeCell ref="B60:C60"/>
    <mergeCell ref="B61:C61"/>
    <mergeCell ref="B62:C62"/>
    <mergeCell ref="Q51:R52"/>
    <mergeCell ref="C52:G52"/>
    <mergeCell ref="I52:M52"/>
    <mergeCell ref="B54:C54"/>
    <mergeCell ref="B55:C55"/>
    <mergeCell ref="B56:C56"/>
  </mergeCells>
  <phoneticPr fontId="1"/>
  <conditionalFormatting sqref="E56:J63">
    <cfRule type="expression" dxfId="0" priority="1">
      <formula>$N$54&gt;=$M56</formula>
    </cfRule>
  </conditionalFormatting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28</xdr:col>
                    <xdr:colOff>19050</xdr:colOff>
                    <xdr:row>1</xdr:row>
                    <xdr:rowOff>9525</xdr:rowOff>
                  </from>
                  <to>
                    <xdr:col>28</xdr:col>
                    <xdr:colOff>333375</xdr:colOff>
                    <xdr:row>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入力画面</vt:lpstr>
      <vt:lpstr>5-7流量計算書</vt:lpstr>
      <vt:lpstr>'5-7流量計算書'!Print_Area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土浦市</dc:creator>
  <cp:lastModifiedBy>土浦市</cp:lastModifiedBy>
  <cp:lastPrinted>2018-02-06T05:28:56Z</cp:lastPrinted>
  <dcterms:created xsi:type="dcterms:W3CDTF">2017-05-17T11:15:21Z</dcterms:created>
  <dcterms:modified xsi:type="dcterms:W3CDTF">2018-02-06T06:05:26Z</dcterms:modified>
</cp:coreProperties>
</file>